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N:\Business Office\Budget\Budget Worksheets\Blank Budget Workbooks\"/>
    </mc:Choice>
  </mc:AlternateContent>
  <xr:revisionPtr revIDLastSave="0" documentId="13_ncr:1_{82F56FE5-BE4F-4BA7-92E1-9221700FB5CE}" xr6:coauthVersionLast="47" xr6:coauthVersionMax="47" xr10:uidLastSave="{00000000-0000-0000-0000-000000000000}"/>
  <bookViews>
    <workbookView xWindow="-120" yWindow="-120" windowWidth="29040" windowHeight="15840" tabRatio="866" xr2:uid="{00000000-000D-0000-FFFF-FFFF00000000}"/>
  </bookViews>
  <sheets>
    <sheet name="Totals" sheetId="11" r:id="rId1"/>
    <sheet name="sal-ben" sheetId="14" state="hidden" r:id="rId2"/>
    <sheet name="122 - Prof Subs Wages" sheetId="81" r:id="rId3"/>
    <sheet name="123 - Prof Overtime Wages" sheetId="83" r:id="rId4"/>
    <sheet name="142 - HRA Sub Wages" sheetId="184" r:id="rId5"/>
    <sheet name="143 - HRA OT Wages" sheetId="185" r:id="rId6"/>
    <sheet name="151 - Tax Collector Commissions" sheetId="91" r:id="rId7"/>
    <sheet name="152 - Office-Clerical Sub Wages" sheetId="110" r:id="rId8"/>
    <sheet name="153 - Office-Clerical OT Wages" sheetId="111" r:id="rId9"/>
    <sheet name="162 - Custodian Sub Wages" sheetId="112" r:id="rId10"/>
    <sheet name="163 - Custodian OT Wages" sheetId="113" r:id="rId11"/>
    <sheet name="183 - SPO OT Wages" sheetId="189" r:id="rId12"/>
    <sheet name="192 - Aide Sub Wages" sheetId="82" r:id="rId13"/>
    <sheet name="193 - Aide Overtime Wages" sheetId="84" r:id="rId14"/>
    <sheet name="240 - Tuition Expense" sheetId="12" r:id="rId15"/>
    <sheet name="310 - Official-Admin Svcs" sheetId="71" r:id="rId16"/>
    <sheet name="322 - Prof Ed Svcs - IUs" sheetId="55" r:id="rId17"/>
    <sheet name="323-Prof Ed Svcs-Oth Ed Agency" sheetId="69" r:id="rId18"/>
    <sheet name="329 - Prof Ednl Svcs - Oth" sheetId="119" r:id="rId19"/>
    <sheet name="330 - Other Prof Svcs" sheetId="120" r:id="rId20"/>
    <sheet name="348 - Technology Services" sheetId="121" r:id="rId21"/>
    <sheet name="349 - Other Technical Svcs" sheetId="122" r:id="rId22"/>
    <sheet name="350-Security Safety Svcs" sheetId="123" r:id="rId23"/>
    <sheet name="360-Employee Trng &amp; Dev" sheetId="124" r:id="rId24"/>
    <sheet name="390 - Oth Purch Prof &amp; Tec Svcs" sheetId="125" r:id="rId25"/>
    <sheet name="410 - Cleaning Svcs" sheetId="115" r:id="rId26"/>
    <sheet name="411 - Disposal Svcs" sheetId="116" r:id="rId27"/>
    <sheet name="412 - Snow Plow Svcs" sheetId="117" r:id="rId28"/>
    <sheet name="413 - Custodial Svcs" sheetId="118" r:id="rId29"/>
    <sheet name="414 - Lawn Care Svcs" sheetId="126" r:id="rId30"/>
    <sheet name="424 - Water-Sewage" sheetId="127" r:id="rId31"/>
    <sheet name="431 - Repairs &amp; Maint of Bldg" sheetId="128" r:id="rId32"/>
    <sheet name="432 - Repairs &amp; Maint of Equip" sheetId="129" r:id="rId33"/>
    <sheet name="433 - Repairs &amp; Maint of Veh" sheetId="130" r:id="rId34"/>
    <sheet name="438-Maint,Repair Sys,Eq,Infra" sheetId="131" r:id="rId35"/>
    <sheet name="442 - Rental of Equipment" sheetId="132" r:id="rId36"/>
    <sheet name="444 - Rental of Vehicles" sheetId="133" r:id="rId37"/>
    <sheet name="448 - Lease-Rental HW&amp;Rel Tech" sheetId="134" r:id="rId38"/>
    <sheet name="449 - Other Rentals" sheetId="135" r:id="rId39"/>
    <sheet name="513 - Field Trips" sheetId="136" r:id="rId40"/>
    <sheet name="516 - Trans Svcs from IU" sheetId="137" r:id="rId41"/>
    <sheet name="522 - Auto Insurance" sheetId="138" r:id="rId42"/>
    <sheet name="525 - Bonding Insurance" sheetId="139" r:id="rId43"/>
    <sheet name="529 - Other Insurance" sheetId="140" r:id="rId44"/>
    <sheet name="530 - Communications" sheetId="141" r:id="rId45"/>
    <sheet name="538 - Transport-Telecom Svcs" sheetId="142" r:id="rId46"/>
    <sheet name="549 - Advertising" sheetId="143" r:id="rId47"/>
    <sheet name="550 - Printing and Binding" sheetId="144" r:id="rId48"/>
    <sheet name="561 - Tuition to Other PA Sch" sheetId="145" r:id="rId49"/>
    <sheet name="562 - Tuition to PA Charter Sch" sheetId="146" r:id="rId50"/>
    <sheet name="563 - Tuition to Nonpublic Sch" sheetId="147" r:id="rId51"/>
    <sheet name="564 - Tuition to AVTS" sheetId="148" r:id="rId52"/>
    <sheet name="566 - Tui-Higher Ed &amp; Technl" sheetId="149" r:id="rId53"/>
    <sheet name="567 - Tuition to Appr Priv Sch" sheetId="150" r:id="rId54"/>
    <sheet name="568 - Tuition to PRRI &amp; Det Ctr" sheetId="151" r:id="rId55"/>
    <sheet name="569 - Tuition - Other" sheetId="152" r:id="rId56"/>
    <sheet name="580 - Travel" sheetId="153" r:id="rId57"/>
    <sheet name="591 - Misc Purch Svcs" sheetId="154" r:id="rId58"/>
    <sheet name="594-IU Pmts by WH-Spec Classes" sheetId="155" r:id="rId59"/>
    <sheet name="595 - IU Payments by WH" sheetId="156" r:id="rId60"/>
    <sheet name="599 - Other Misc Purch Svcs" sheetId="157" r:id="rId61"/>
    <sheet name="610 - General Supplies" sheetId="158" r:id="rId62"/>
    <sheet name="631 - Student Meals" sheetId="159" r:id="rId63"/>
    <sheet name="634 - Snacks" sheetId="160" r:id="rId64"/>
    <sheet name="635 - MealsRefreshments" sheetId="161" r:id="rId65"/>
    <sheet name="640 - Books &amp; Periodicals" sheetId="162" r:id="rId66"/>
    <sheet name="650 - Supplies &amp; Fees-Tech Rel" sheetId="163" r:id="rId67"/>
    <sheet name="752 - Capital Eq - OrigAdd" sheetId="164" r:id="rId68"/>
    <sheet name="756 - Cap Tech Hdwe &amp; Eq-ORIG " sheetId="165" r:id="rId69"/>
    <sheet name="758 - Cap Tech Software - ORIG" sheetId="166" r:id="rId70"/>
    <sheet name="762 - Capital Equipment Repl" sheetId="167" r:id="rId71"/>
    <sheet name="766 - Cap Tech Hdwe&amp;Eq-REPLACE" sheetId="168" r:id="rId72"/>
    <sheet name="768 - Capital Tech Eq Repl" sheetId="182" r:id="rId73"/>
    <sheet name="810 - Dues and Fees" sheetId="170" r:id="rId74"/>
    <sheet name="820 - Claims &amp; Judgments" sheetId="172" r:id="rId75"/>
    <sheet name="834 - Interest-Leases" sheetId="186" r:id="rId76"/>
    <sheet name="840 - Contingency" sheetId="183" r:id="rId77"/>
    <sheet name="860 - Grants to Munis &amp; CSOs" sheetId="173" r:id="rId78"/>
    <sheet name="891 - Miscellaneous" sheetId="174" r:id="rId79"/>
    <sheet name="893 - Scholarships" sheetId="188" r:id="rId80"/>
    <sheet name="894-Student Conferences &amp; Fees" sheetId="175" r:id="rId81"/>
    <sheet name="913 - Leases - Principal Pmts" sheetId="187" r:id="rId82"/>
    <sheet name="932 - Capital Reserve Funds" sheetId="179" r:id="rId83"/>
    <sheet name="939 - Other Fund Transfers" sheetId="180" r:id="rId84"/>
    <sheet name="990 - Misc Other Uses of Funds" sheetId="181" r:id="rId85"/>
  </sheets>
  <definedNames>
    <definedName name="_xlnm.Print_Area" localSheetId="0">Totals!$A$1:$C$93</definedName>
    <definedName name="TotalsB1">Totals!$B$1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91" l="1"/>
  <c r="D11" i="91"/>
  <c r="D12" i="91"/>
  <c r="D13" i="91"/>
  <c r="D14" i="91"/>
  <c r="D15" i="91"/>
  <c r="D16" i="91"/>
  <c r="D17" i="91"/>
  <c r="D18" i="91"/>
  <c r="D19" i="91"/>
  <c r="D20" i="91"/>
  <c r="D21" i="91"/>
  <c r="D22" i="91"/>
  <c r="D23" i="91"/>
  <c r="D24" i="91"/>
  <c r="D25" i="91"/>
  <c r="D26" i="91"/>
  <c r="D35" i="131"/>
  <c r="D30" i="131"/>
  <c r="D14" i="131"/>
  <c r="D15" i="131"/>
  <c r="D16" i="131"/>
  <c r="D17" i="131"/>
  <c r="D18" i="131"/>
  <c r="D19" i="131"/>
  <c r="D20" i="131"/>
  <c r="D21" i="131"/>
  <c r="D22" i="131"/>
  <c r="D23" i="131"/>
  <c r="D24" i="131"/>
  <c r="D25" i="131"/>
  <c r="D26" i="131"/>
  <c r="D27" i="131"/>
  <c r="D28" i="131"/>
  <c r="D29" i="131"/>
  <c r="D7" i="84" l="1"/>
  <c r="D7" i="82"/>
  <c r="D7" i="113"/>
  <c r="D7" i="112"/>
  <c r="D7" i="111"/>
  <c r="D7" i="110"/>
  <c r="D7" i="184"/>
  <c r="B94" i="11" l="1"/>
  <c r="D7" i="189" l="1"/>
  <c r="C93" i="11" l="1"/>
  <c r="B15" i="11" l="1"/>
  <c r="A15" i="11"/>
  <c r="E18" i="189"/>
  <c r="E17" i="189"/>
  <c r="E16" i="189"/>
  <c r="E15" i="189"/>
  <c r="E14" i="189"/>
  <c r="E13" i="189"/>
  <c r="E12" i="189"/>
  <c r="E11" i="189"/>
  <c r="E10" i="189"/>
  <c r="E9" i="189"/>
  <c r="E8" i="189"/>
  <c r="E19" i="189" s="1"/>
  <c r="E7" i="189"/>
  <c r="B4" i="189"/>
  <c r="A4" i="189"/>
  <c r="B3" i="189"/>
  <c r="A3" i="189"/>
  <c r="B2" i="189"/>
  <c r="A2" i="189"/>
  <c r="B1" i="189"/>
  <c r="A1" i="189"/>
  <c r="B87" i="11"/>
  <c r="A87" i="11"/>
  <c r="D17" i="188"/>
  <c r="D16" i="188"/>
  <c r="D15" i="188"/>
  <c r="D14" i="188"/>
  <c r="D13" i="188"/>
  <c r="D12" i="188"/>
  <c r="D11" i="188"/>
  <c r="D10" i="188"/>
  <c r="D9" i="188"/>
  <c r="D8" i="188"/>
  <c r="D7" i="188"/>
  <c r="D18" i="188" s="1"/>
  <c r="B4" i="188"/>
  <c r="A4" i="188"/>
  <c r="B3" i="188"/>
  <c r="A3" i="188"/>
  <c r="B2" i="188"/>
  <c r="A2" i="188"/>
  <c r="B1" i="188"/>
  <c r="A1" i="188"/>
  <c r="D28" i="148"/>
  <c r="D14" i="148"/>
  <c r="D15" i="148"/>
  <c r="D16" i="148"/>
  <c r="D17" i="148"/>
  <c r="D18" i="148"/>
  <c r="D19" i="148"/>
  <c r="D20" i="148"/>
  <c r="D21" i="148"/>
  <c r="D22" i="148"/>
  <c r="D23" i="148"/>
  <c r="D29" i="187"/>
  <c r="D21" i="187"/>
  <c r="D22" i="187"/>
  <c r="D23" i="187"/>
  <c r="D18" i="186"/>
  <c r="D8" i="186"/>
  <c r="D9" i="186"/>
  <c r="D10" i="186"/>
  <c r="D11" i="186"/>
  <c r="D12" i="186"/>
  <c r="D13" i="186"/>
  <c r="D14" i="186"/>
  <c r="D15" i="186"/>
  <c r="D16" i="186"/>
  <c r="D17" i="186"/>
  <c r="D7" i="186"/>
  <c r="D8" i="187"/>
  <c r="D9" i="187"/>
  <c r="D10" i="187"/>
  <c r="D11" i="187"/>
  <c r="D12" i="187"/>
  <c r="D13" i="187"/>
  <c r="D14" i="187"/>
  <c r="D15" i="187"/>
  <c r="D16" i="187"/>
  <c r="D17" i="187"/>
  <c r="D18" i="187"/>
  <c r="D19" i="187"/>
  <c r="D20" i="187"/>
  <c r="D24" i="187"/>
  <c r="D25" i="187"/>
  <c r="D26" i="187"/>
  <c r="D27" i="187"/>
  <c r="D28" i="187"/>
  <c r="D7" i="187"/>
  <c r="A89" i="11"/>
  <c r="A83" i="11"/>
  <c r="B4" i="187"/>
  <c r="A4" i="187"/>
  <c r="B3" i="187"/>
  <c r="A3" i="187"/>
  <c r="B2" i="187"/>
  <c r="A2" i="187"/>
  <c r="B1" i="187"/>
  <c r="A1" i="187"/>
  <c r="B4" i="186"/>
  <c r="A4" i="186"/>
  <c r="B3" i="186"/>
  <c r="A3" i="186"/>
  <c r="B2" i="186"/>
  <c r="A2" i="186"/>
  <c r="B1" i="186"/>
  <c r="A1" i="186"/>
  <c r="D15" i="153"/>
  <c r="D16" i="153"/>
  <c r="D17" i="153"/>
  <c r="D18" i="153"/>
  <c r="D19" i="153"/>
  <c r="D20" i="153"/>
  <c r="D21" i="153"/>
  <c r="D22" i="153"/>
  <c r="D19" i="124"/>
  <c r="D20" i="124"/>
  <c r="D16" i="124"/>
  <c r="D17" i="124"/>
  <c r="D18" i="124"/>
  <c r="D21" i="124"/>
  <c r="D22" i="124"/>
  <c r="D23" i="124"/>
  <c r="D16" i="120"/>
  <c r="D17" i="120"/>
  <c r="D18" i="120"/>
  <c r="D19" i="120"/>
  <c r="D20" i="120"/>
  <c r="D21" i="120"/>
  <c r="D22" i="120"/>
  <c r="D23" i="120"/>
  <c r="D24" i="120"/>
  <c r="E17" i="84"/>
  <c r="E18" i="84"/>
  <c r="E19" i="84"/>
  <c r="E20" i="84"/>
  <c r="E21" i="84"/>
  <c r="E22" i="84"/>
  <c r="E23" i="84"/>
  <c r="E24" i="84"/>
  <c r="E25" i="84"/>
  <c r="E20" i="83"/>
  <c r="E21" i="83"/>
  <c r="E17" i="83"/>
  <c r="E18" i="83"/>
  <c r="E19" i="83"/>
  <c r="E22" i="83"/>
  <c r="E23" i="83"/>
  <c r="E24" i="83"/>
  <c r="B89" i="11" l="1"/>
  <c r="B83" i="11"/>
  <c r="D7" i="185"/>
  <c r="E7" i="81"/>
  <c r="D26" i="152" l="1"/>
  <c r="D13" i="152"/>
  <c r="D14" i="152"/>
  <c r="D15" i="152"/>
  <c r="D16" i="152"/>
  <c r="D17" i="152"/>
  <c r="D18" i="152"/>
  <c r="D19" i="152"/>
  <c r="D20" i="152"/>
  <c r="D15" i="55"/>
  <c r="D16" i="55"/>
  <c r="D17" i="55"/>
  <c r="D18" i="55"/>
  <c r="D19" i="55"/>
  <c r="D20" i="55"/>
  <c r="D21" i="55"/>
  <c r="D22" i="55"/>
  <c r="E7" i="185" l="1"/>
  <c r="B9" i="11"/>
  <c r="B8" i="11"/>
  <c r="A9" i="11"/>
  <c r="E18" i="185"/>
  <c r="E17" i="185"/>
  <c r="E16" i="185"/>
  <c r="E15" i="185"/>
  <c r="E14" i="185"/>
  <c r="E13" i="185"/>
  <c r="E12" i="185"/>
  <c r="E11" i="185"/>
  <c r="E10" i="185"/>
  <c r="E9" i="185"/>
  <c r="E8" i="185"/>
  <c r="E19" i="185" s="1"/>
  <c r="B4" i="185"/>
  <c r="A4" i="185"/>
  <c r="B3" i="185"/>
  <c r="A3" i="185"/>
  <c r="B2" i="185"/>
  <c r="A2" i="185"/>
  <c r="B1" i="185"/>
  <c r="A1" i="185"/>
  <c r="A8" i="11"/>
  <c r="E17" i="184"/>
  <c r="E18" i="184"/>
  <c r="E19" i="184" s="1"/>
  <c r="E7" i="184"/>
  <c r="E16" i="184"/>
  <c r="E15" i="184"/>
  <c r="E14" i="184"/>
  <c r="E13" i="184"/>
  <c r="E12" i="184"/>
  <c r="E11" i="184"/>
  <c r="E10" i="184"/>
  <c r="E9" i="184"/>
  <c r="E8" i="184"/>
  <c r="B4" i="184"/>
  <c r="A4" i="184"/>
  <c r="B3" i="184"/>
  <c r="B2" i="184"/>
  <c r="B1" i="184"/>
  <c r="D31" i="162" l="1"/>
  <c r="D32" i="162"/>
  <c r="D33" i="162"/>
  <c r="D34" i="162"/>
  <c r="D35" i="162"/>
  <c r="D36" i="162"/>
  <c r="D37" i="162"/>
  <c r="D38" i="162"/>
  <c r="D17" i="162"/>
  <c r="D18" i="162"/>
  <c r="D19" i="162"/>
  <c r="D20" i="162"/>
  <c r="D21" i="162"/>
  <c r="D22" i="162"/>
  <c r="D23" i="162"/>
  <c r="D24" i="162"/>
  <c r="D25" i="162"/>
  <c r="D26" i="162"/>
  <c r="D27" i="162"/>
  <c r="D28" i="162"/>
  <c r="D29" i="162"/>
  <c r="D30" i="162"/>
  <c r="D27" i="158" l="1"/>
  <c r="D28" i="158"/>
  <c r="D29" i="158"/>
  <c r="D30" i="158"/>
  <c r="D31" i="158"/>
  <c r="D40" i="158" l="1"/>
  <c r="D36" i="158"/>
  <c r="D37" i="158"/>
  <c r="D38" i="158"/>
  <c r="D39" i="158"/>
  <c r="D17" i="183" l="1"/>
  <c r="D8" i="183"/>
  <c r="D9" i="183"/>
  <c r="D10" i="183"/>
  <c r="D11" i="183"/>
  <c r="D12" i="183"/>
  <c r="D13" i="183"/>
  <c r="D14" i="183"/>
  <c r="D15" i="183"/>
  <c r="D16" i="183"/>
  <c r="D7" i="183"/>
  <c r="D18" i="183" l="1"/>
  <c r="A84" i="11"/>
  <c r="B84" i="11"/>
  <c r="B4" i="183"/>
  <c r="A4" i="183"/>
  <c r="B3" i="183"/>
  <c r="A3" i="183"/>
  <c r="B2" i="183"/>
  <c r="A2" i="183"/>
  <c r="B1" i="183"/>
  <c r="A1" i="183"/>
  <c r="D15" i="158" l="1"/>
  <c r="D16" i="158"/>
  <c r="D17" i="158"/>
  <c r="D18" i="158"/>
  <c r="D19" i="158"/>
  <c r="D20" i="158"/>
  <c r="D21" i="158"/>
  <c r="D22" i="158"/>
  <c r="D23" i="158"/>
  <c r="D24" i="158"/>
  <c r="D25" i="158"/>
  <c r="A92" i="11" l="1"/>
  <c r="A91" i="11"/>
  <c r="A90" i="11"/>
  <c r="A88" i="11"/>
  <c r="A86" i="11"/>
  <c r="A85" i="11"/>
  <c r="A82" i="11"/>
  <c r="A81" i="11"/>
  <c r="A80" i="11"/>
  <c r="A79" i="11"/>
  <c r="A78" i="11"/>
  <c r="A77" i="11"/>
  <c r="A76" i="11"/>
  <c r="A75" i="11"/>
  <c r="A74" i="11"/>
  <c r="A73" i="11"/>
  <c r="A72" i="11"/>
  <c r="A71" i="11"/>
  <c r="A70" i="11"/>
  <c r="A69" i="11"/>
  <c r="D18" i="182"/>
  <c r="D17" i="182"/>
  <c r="D16" i="182"/>
  <c r="D15" i="182"/>
  <c r="D14" i="182"/>
  <c r="D13" i="182"/>
  <c r="D12" i="182"/>
  <c r="D11" i="182"/>
  <c r="D10" i="182"/>
  <c r="D9" i="182"/>
  <c r="D8" i="182"/>
  <c r="D7" i="182"/>
  <c r="B4" i="182"/>
  <c r="A4" i="182"/>
  <c r="B3" i="182"/>
  <c r="A3" i="182"/>
  <c r="B2" i="182"/>
  <c r="A2" i="182"/>
  <c r="B1" i="182"/>
  <c r="A1" i="182"/>
  <c r="C19" i="182" l="1"/>
  <c r="D19" i="182" s="1"/>
  <c r="D20" i="182" s="1"/>
  <c r="B80" i="11" s="1"/>
  <c r="D14" i="128"/>
  <c r="D7" i="130"/>
  <c r="D7" i="131"/>
  <c r="D17" i="132"/>
  <c r="D7" i="132"/>
  <c r="D15" i="135"/>
  <c r="D7" i="135"/>
  <c r="D17" i="136"/>
  <c r="D8" i="136"/>
  <c r="D9" i="136"/>
  <c r="D10" i="136"/>
  <c r="D11" i="136"/>
  <c r="D12" i="136"/>
  <c r="D13" i="136"/>
  <c r="D14" i="136"/>
  <c r="D15" i="136"/>
  <c r="D16" i="136"/>
  <c r="D7" i="136"/>
  <c r="D7" i="137"/>
  <c r="D16" i="137"/>
  <c r="D17" i="137"/>
  <c r="D8" i="137"/>
  <c r="D9" i="137"/>
  <c r="D10" i="137"/>
  <c r="D11" i="137"/>
  <c r="D12" i="137"/>
  <c r="D13" i="137"/>
  <c r="D14" i="137"/>
  <c r="D15" i="137"/>
  <c r="D7" i="138"/>
  <c r="D8" i="138"/>
  <c r="D9" i="138"/>
  <c r="D10" i="138"/>
  <c r="D11" i="138"/>
  <c r="D12" i="138"/>
  <c r="D13" i="138"/>
  <c r="D14" i="138"/>
  <c r="D15" i="138"/>
  <c r="D16" i="138"/>
  <c r="D17" i="138"/>
  <c r="D7" i="139"/>
  <c r="D17" i="139"/>
  <c r="D8" i="139"/>
  <c r="D9" i="139"/>
  <c r="D10" i="139"/>
  <c r="D11" i="139"/>
  <c r="D12" i="139"/>
  <c r="D13" i="139"/>
  <c r="D14" i="139"/>
  <c r="D15" i="139"/>
  <c r="D16" i="139"/>
  <c r="D7" i="140"/>
  <c r="D17" i="140"/>
  <c r="D8" i="140"/>
  <c r="D9" i="140"/>
  <c r="D10" i="140"/>
  <c r="D11" i="140"/>
  <c r="D12" i="140"/>
  <c r="D13" i="140"/>
  <c r="D14" i="140"/>
  <c r="D15" i="140"/>
  <c r="D16" i="140"/>
  <c r="D7" i="141"/>
  <c r="D17" i="141"/>
  <c r="D8" i="141"/>
  <c r="D9" i="141"/>
  <c r="D10" i="141"/>
  <c r="D11" i="141"/>
  <c r="D12" i="141"/>
  <c r="D13" i="141"/>
  <c r="D14" i="141"/>
  <c r="D15" i="141"/>
  <c r="D16" i="141"/>
  <c r="D7" i="142"/>
  <c r="D8" i="142"/>
  <c r="D9" i="142"/>
  <c r="D10" i="142"/>
  <c r="D11" i="142"/>
  <c r="D12" i="142"/>
  <c r="D13" i="142"/>
  <c r="D14" i="142"/>
  <c r="D15" i="142"/>
  <c r="D16" i="142"/>
  <c r="D17" i="142"/>
  <c r="D7" i="143"/>
  <c r="D8" i="143"/>
  <c r="D9" i="143"/>
  <c r="D10" i="143"/>
  <c r="D11" i="143"/>
  <c r="D12" i="143"/>
  <c r="D13" i="143"/>
  <c r="D14" i="143"/>
  <c r="D15" i="143"/>
  <c r="D16" i="143"/>
  <c r="D17" i="143"/>
  <c r="D7" i="144"/>
  <c r="D17" i="144"/>
  <c r="D8" i="144"/>
  <c r="D9" i="144"/>
  <c r="D10" i="144"/>
  <c r="D11" i="144"/>
  <c r="D12" i="144"/>
  <c r="D13" i="144"/>
  <c r="D14" i="144"/>
  <c r="D15" i="144"/>
  <c r="D16" i="144"/>
  <c r="D7" i="153"/>
  <c r="D18" i="136" l="1"/>
  <c r="B47" i="11" s="1"/>
  <c r="D18" i="142"/>
  <c r="B53" i="11" s="1"/>
  <c r="D18" i="143"/>
  <c r="B54" i="11" s="1"/>
  <c r="D18" i="144"/>
  <c r="B55" i="11" s="1"/>
  <c r="D18" i="140"/>
  <c r="B51" i="11" s="1"/>
  <c r="D18" i="137"/>
  <c r="B48" i="11" s="1"/>
  <c r="D18" i="138"/>
  <c r="B49" i="11" s="1"/>
  <c r="D18" i="141"/>
  <c r="B52" i="11" s="1"/>
  <c r="D18" i="139"/>
  <c r="B50" i="11" s="1"/>
  <c r="D7" i="145" l="1"/>
  <c r="D17" i="146"/>
  <c r="D7" i="146"/>
  <c r="D17" i="147"/>
  <c r="D7" i="147"/>
  <c r="D7" i="148"/>
  <c r="D7" i="149"/>
  <c r="D7" i="150"/>
  <c r="D15" i="151"/>
  <c r="D7" i="151"/>
  <c r="D7" i="152"/>
  <c r="D14" i="153"/>
  <c r="D8" i="153"/>
  <c r="D9" i="153"/>
  <c r="D10" i="153"/>
  <c r="D11" i="153"/>
  <c r="D12" i="153"/>
  <c r="D13" i="153"/>
  <c r="D23" i="153"/>
  <c r="D24" i="153"/>
  <c r="D25" i="153"/>
  <c r="D7" i="154"/>
  <c r="D17" i="154"/>
  <c r="D8" i="154"/>
  <c r="D9" i="154"/>
  <c r="D10" i="154"/>
  <c r="D11" i="154"/>
  <c r="D12" i="154"/>
  <c r="D13" i="154"/>
  <c r="D14" i="154"/>
  <c r="D15" i="154"/>
  <c r="D16" i="154"/>
  <c r="D7" i="160"/>
  <c r="D17" i="156"/>
  <c r="D7" i="156"/>
  <c r="D17" i="157"/>
  <c r="D7" i="157"/>
  <c r="D42" i="158"/>
  <c r="D41" i="158"/>
  <c r="D35" i="158"/>
  <c r="D26" i="158"/>
  <c r="D17" i="159"/>
  <c r="D12" i="159"/>
  <c r="D7" i="159"/>
  <c r="D15" i="159"/>
  <c r="D8" i="159"/>
  <c r="D9" i="159"/>
  <c r="D10" i="159"/>
  <c r="D11" i="159"/>
  <c r="D13" i="159"/>
  <c r="D14" i="159"/>
  <c r="D16" i="159"/>
  <c r="D17" i="160"/>
  <c r="D8" i="160"/>
  <c r="D9" i="160"/>
  <c r="D10" i="160"/>
  <c r="D11" i="160"/>
  <c r="D12" i="160"/>
  <c r="D13" i="160"/>
  <c r="D14" i="160"/>
  <c r="D15" i="160"/>
  <c r="D16" i="160"/>
  <c r="D7" i="161"/>
  <c r="D8" i="161"/>
  <c r="D9" i="161"/>
  <c r="D10" i="161"/>
  <c r="D11" i="161"/>
  <c r="D12" i="161"/>
  <c r="D13" i="161"/>
  <c r="D14" i="161"/>
  <c r="D15" i="161"/>
  <c r="D16" i="161"/>
  <c r="D17" i="161"/>
  <c r="D15" i="162"/>
  <c r="D7" i="164"/>
  <c r="D9" i="165"/>
  <c r="D18" i="167"/>
  <c r="D7" i="167"/>
  <c r="D18" i="154" l="1"/>
  <c r="B65" i="11" s="1"/>
  <c r="D18" i="160"/>
  <c r="B71" i="11" s="1"/>
  <c r="D26" i="153"/>
  <c r="B64" i="11" s="1"/>
  <c r="D18" i="159"/>
  <c r="B70" i="11" s="1"/>
  <c r="D18" i="161"/>
  <c r="B72" i="11" s="1"/>
  <c r="D8" i="170" l="1"/>
  <c r="D7" i="170"/>
  <c r="D11" i="172"/>
  <c r="D17" i="173"/>
  <c r="D7" i="173"/>
  <c r="D14" i="174"/>
  <c r="D7" i="174"/>
  <c r="D7" i="175"/>
  <c r="D17" i="179"/>
  <c r="D12" i="179"/>
  <c r="D9" i="180"/>
  <c r="D13" i="180"/>
  <c r="D17" i="180"/>
  <c r="D11" i="180"/>
  <c r="D17" i="181"/>
  <c r="D16" i="181"/>
  <c r="D15" i="181"/>
  <c r="D14" i="181"/>
  <c r="D13" i="181"/>
  <c r="D12" i="181"/>
  <c r="D11" i="181"/>
  <c r="D10" i="181"/>
  <c r="D9" i="181"/>
  <c r="D8" i="181"/>
  <c r="D7" i="181"/>
  <c r="B4" i="181"/>
  <c r="A4" i="181"/>
  <c r="B3" i="181"/>
  <c r="A3" i="181"/>
  <c r="B2" i="181"/>
  <c r="A2" i="181"/>
  <c r="B1" i="181"/>
  <c r="A1" i="181"/>
  <c r="D16" i="180"/>
  <c r="D15" i="180"/>
  <c r="D14" i="180"/>
  <c r="D12" i="180"/>
  <c r="D10" i="180"/>
  <c r="D8" i="180"/>
  <c r="D7" i="180"/>
  <c r="B4" i="180"/>
  <c r="A4" i="180"/>
  <c r="B3" i="180"/>
  <c r="A3" i="180"/>
  <c r="B2" i="180"/>
  <c r="A2" i="180"/>
  <c r="B1" i="180"/>
  <c r="A1" i="180"/>
  <c r="D16" i="179"/>
  <c r="D15" i="179"/>
  <c r="D14" i="179"/>
  <c r="D13" i="179"/>
  <c r="D11" i="179"/>
  <c r="D10" i="179"/>
  <c r="D9" i="179"/>
  <c r="D8" i="179"/>
  <c r="D7" i="179"/>
  <c r="B4" i="179"/>
  <c r="A4" i="179"/>
  <c r="B3" i="179"/>
  <c r="A3" i="179"/>
  <c r="B2" i="179"/>
  <c r="A2" i="179"/>
  <c r="B1" i="179"/>
  <c r="A1" i="179"/>
  <c r="D17" i="175"/>
  <c r="D16" i="175"/>
  <c r="D15" i="175"/>
  <c r="D14" i="175"/>
  <c r="D13" i="175"/>
  <c r="D12" i="175"/>
  <c r="D11" i="175"/>
  <c r="D10" i="175"/>
  <c r="D9" i="175"/>
  <c r="D8" i="175"/>
  <c r="B4" i="175"/>
  <c r="A4" i="175"/>
  <c r="B3" i="175"/>
  <c r="A3" i="175"/>
  <c r="B2" i="175"/>
  <c r="A2" i="175"/>
  <c r="B1" i="175"/>
  <c r="A1" i="175"/>
  <c r="D17" i="174"/>
  <c r="D16" i="174"/>
  <c r="D15" i="174"/>
  <c r="D13" i="174"/>
  <c r="D12" i="174"/>
  <c r="D11" i="174"/>
  <c r="D10" i="174"/>
  <c r="D9" i="174"/>
  <c r="D8" i="174"/>
  <c r="B4" i="174"/>
  <c r="A4" i="174"/>
  <c r="B3" i="174"/>
  <c r="A3" i="174"/>
  <c r="B2" i="174"/>
  <c r="A2" i="174"/>
  <c r="B1" i="174"/>
  <c r="A1" i="174"/>
  <c r="D16" i="173"/>
  <c r="D15" i="173"/>
  <c r="D14" i="173"/>
  <c r="D13" i="173"/>
  <c r="D12" i="173"/>
  <c r="D11" i="173"/>
  <c r="D10" i="173"/>
  <c r="D9" i="173"/>
  <c r="D8" i="173"/>
  <c r="B4" i="173"/>
  <c r="A4" i="173"/>
  <c r="B3" i="173"/>
  <c r="A3" i="173"/>
  <c r="B2" i="173"/>
  <c r="A2" i="173"/>
  <c r="B1" i="173"/>
  <c r="A1" i="173"/>
  <c r="D17" i="172"/>
  <c r="D16" i="172"/>
  <c r="D15" i="172"/>
  <c r="D14" i="172"/>
  <c r="D13" i="172"/>
  <c r="D12" i="172"/>
  <c r="D10" i="172"/>
  <c r="D9" i="172"/>
  <c r="D8" i="172"/>
  <c r="D7" i="172"/>
  <c r="B4" i="172"/>
  <c r="A4" i="172"/>
  <c r="B3" i="172"/>
  <c r="A3" i="172"/>
  <c r="B2" i="172"/>
  <c r="A2" i="172"/>
  <c r="B1" i="172"/>
  <c r="A1" i="172"/>
  <c r="D17" i="170"/>
  <c r="D9" i="170"/>
  <c r="D10" i="170"/>
  <c r="D11" i="170"/>
  <c r="D12" i="170"/>
  <c r="D13" i="170"/>
  <c r="D14" i="170"/>
  <c r="D15" i="170"/>
  <c r="D16" i="170"/>
  <c r="B4" i="170"/>
  <c r="A4" i="170"/>
  <c r="B3" i="170"/>
  <c r="A3" i="170"/>
  <c r="B2" i="170"/>
  <c r="A2" i="170"/>
  <c r="B1" i="170"/>
  <c r="A1" i="170"/>
  <c r="D18" i="168"/>
  <c r="D17" i="168"/>
  <c r="D16" i="168"/>
  <c r="D15" i="168"/>
  <c r="D14" i="168"/>
  <c r="D13" i="168"/>
  <c r="D12" i="168"/>
  <c r="D11" i="168"/>
  <c r="D10" i="168"/>
  <c r="D9" i="168"/>
  <c r="D8" i="168"/>
  <c r="D7" i="168"/>
  <c r="B4" i="168"/>
  <c r="A4" i="168"/>
  <c r="B3" i="168"/>
  <c r="A3" i="168"/>
  <c r="B2" i="168"/>
  <c r="A2" i="168"/>
  <c r="B1" i="168"/>
  <c r="A1" i="168"/>
  <c r="D17" i="167"/>
  <c r="D16" i="167"/>
  <c r="D15" i="167"/>
  <c r="D14" i="167"/>
  <c r="D13" i="167"/>
  <c r="D12" i="167"/>
  <c r="D11" i="167"/>
  <c r="D10" i="167"/>
  <c r="D9" i="167"/>
  <c r="D8" i="167"/>
  <c r="B4" i="167"/>
  <c r="A4" i="167"/>
  <c r="B3" i="167"/>
  <c r="A3" i="167"/>
  <c r="B2" i="167"/>
  <c r="A2" i="167"/>
  <c r="B1" i="167"/>
  <c r="A1" i="167"/>
  <c r="D18" i="166"/>
  <c r="D17" i="166"/>
  <c r="D16" i="166"/>
  <c r="D15" i="166"/>
  <c r="D14" i="166"/>
  <c r="D13" i="166"/>
  <c r="D12" i="166"/>
  <c r="D11" i="166"/>
  <c r="D10" i="166"/>
  <c r="D9" i="166"/>
  <c r="D8" i="166"/>
  <c r="D7" i="166"/>
  <c r="B4" i="166"/>
  <c r="A4" i="166"/>
  <c r="B3" i="166"/>
  <c r="A3" i="166"/>
  <c r="B2" i="166"/>
  <c r="A2" i="166"/>
  <c r="B1" i="166"/>
  <c r="A1" i="166"/>
  <c r="D18" i="165"/>
  <c r="D17" i="165"/>
  <c r="D16" i="165"/>
  <c r="D15" i="165"/>
  <c r="D14" i="165"/>
  <c r="D13" i="165"/>
  <c r="D12" i="165"/>
  <c r="D11" i="165"/>
  <c r="D10" i="165"/>
  <c r="D8" i="165"/>
  <c r="D7" i="165"/>
  <c r="B4" i="165"/>
  <c r="A4" i="165"/>
  <c r="B3" i="165"/>
  <c r="A3" i="165"/>
  <c r="B2" i="165"/>
  <c r="A2" i="165"/>
  <c r="B1" i="165"/>
  <c r="A1" i="165"/>
  <c r="D18" i="164"/>
  <c r="D17" i="164"/>
  <c r="D16" i="164"/>
  <c r="D15" i="164"/>
  <c r="D14" i="164"/>
  <c r="D13" i="164"/>
  <c r="D12" i="164"/>
  <c r="D11" i="164"/>
  <c r="D10" i="164"/>
  <c r="D9" i="164"/>
  <c r="D8" i="164"/>
  <c r="B4" i="164"/>
  <c r="A4" i="164"/>
  <c r="B3" i="164"/>
  <c r="A3" i="164"/>
  <c r="B2" i="164"/>
  <c r="A2" i="164"/>
  <c r="B1" i="164"/>
  <c r="A1" i="164"/>
  <c r="D18" i="163"/>
  <c r="D17" i="163"/>
  <c r="D16" i="163"/>
  <c r="D15" i="163"/>
  <c r="D14" i="163"/>
  <c r="D13" i="163"/>
  <c r="D12" i="163"/>
  <c r="D11" i="163"/>
  <c r="D10" i="163"/>
  <c r="D9" i="163"/>
  <c r="D8" i="163"/>
  <c r="D7" i="163"/>
  <c r="B4" i="163"/>
  <c r="A4" i="163"/>
  <c r="B3" i="163"/>
  <c r="A3" i="163"/>
  <c r="B2" i="163"/>
  <c r="A2" i="163"/>
  <c r="B1" i="163"/>
  <c r="A1" i="163"/>
  <c r="D42" i="162"/>
  <c r="D41" i="162"/>
  <c r="D40" i="162"/>
  <c r="D39" i="162"/>
  <c r="D16" i="162"/>
  <c r="D14" i="162"/>
  <c r="D13" i="162"/>
  <c r="D12" i="162"/>
  <c r="D11" i="162"/>
  <c r="D10" i="162"/>
  <c r="D9" i="162"/>
  <c r="D8" i="162"/>
  <c r="D7" i="162"/>
  <c r="B4" i="162"/>
  <c r="A4" i="162"/>
  <c r="B3" i="162"/>
  <c r="A3" i="162"/>
  <c r="B2" i="162"/>
  <c r="A2" i="162"/>
  <c r="B1" i="162"/>
  <c r="A1" i="162"/>
  <c r="B4" i="161"/>
  <c r="A4" i="161"/>
  <c r="B3" i="161"/>
  <c r="A3" i="161"/>
  <c r="B2" i="161"/>
  <c r="A2" i="161"/>
  <c r="B1" i="161"/>
  <c r="A1" i="161"/>
  <c r="B4" i="160"/>
  <c r="A4" i="160"/>
  <c r="B3" i="160"/>
  <c r="A3" i="160"/>
  <c r="B2" i="160"/>
  <c r="A2" i="160"/>
  <c r="B1" i="160"/>
  <c r="A1" i="160"/>
  <c r="B4" i="159"/>
  <c r="A4" i="159"/>
  <c r="B3" i="159"/>
  <c r="A3" i="159"/>
  <c r="B2" i="159"/>
  <c r="A2" i="159"/>
  <c r="B1" i="159"/>
  <c r="A1" i="159"/>
  <c r="D13" i="158"/>
  <c r="D12" i="158"/>
  <c r="D14" i="158"/>
  <c r="D33" i="158"/>
  <c r="D32" i="158"/>
  <c r="D34" i="158"/>
  <c r="D9" i="158"/>
  <c r="D10" i="158"/>
  <c r="D11" i="158"/>
  <c r="D8" i="158"/>
  <c r="D7" i="158"/>
  <c r="D18" i="174" l="1"/>
  <c r="B86" i="11" s="1"/>
  <c r="D18" i="181"/>
  <c r="B92" i="11" s="1"/>
  <c r="D18" i="179"/>
  <c r="B90" i="11" s="1"/>
  <c r="D18" i="180"/>
  <c r="B91" i="11" s="1"/>
  <c r="D18" i="175"/>
  <c r="B88" i="11" s="1"/>
  <c r="D18" i="170"/>
  <c r="B81" i="11" s="1"/>
  <c r="D18" i="173"/>
  <c r="B85" i="11" s="1"/>
  <c r="C19" i="165"/>
  <c r="D19" i="165" s="1"/>
  <c r="D20" i="165" s="1"/>
  <c r="B76" i="11" s="1"/>
  <c r="C19" i="167"/>
  <c r="D19" i="167" s="1"/>
  <c r="D20" i="167" s="1"/>
  <c r="B78" i="11" s="1"/>
  <c r="C44" i="162"/>
  <c r="D44" i="162" s="1"/>
  <c r="D45" i="162" s="1"/>
  <c r="B73" i="11" s="1"/>
  <c r="D18" i="172"/>
  <c r="B82" i="11" s="1"/>
  <c r="C19" i="163"/>
  <c r="D19" i="163" s="1"/>
  <c r="D20" i="163" s="1"/>
  <c r="B74" i="11" s="1"/>
  <c r="C19" i="164"/>
  <c r="D19" i="164" s="1"/>
  <c r="D20" i="164" s="1"/>
  <c r="B75" i="11" s="1"/>
  <c r="C19" i="168"/>
  <c r="D19" i="168" s="1"/>
  <c r="D20" i="168" s="1"/>
  <c r="B79" i="11" s="1"/>
  <c r="C44" i="158"/>
  <c r="D44" i="158" s="1"/>
  <c r="C19" i="166"/>
  <c r="D19" i="166" s="1"/>
  <c r="D20" i="166" s="1"/>
  <c r="B77" i="11" s="1"/>
  <c r="D45" i="158" l="1"/>
  <c r="B69" i="11" s="1"/>
  <c r="B4" i="158"/>
  <c r="A4" i="158"/>
  <c r="B3" i="158"/>
  <c r="A3" i="158"/>
  <c r="B2" i="158"/>
  <c r="A2" i="158"/>
  <c r="B1" i="158"/>
  <c r="A1" i="158"/>
  <c r="A68" i="11" l="1"/>
  <c r="A67" i="11"/>
  <c r="A66" i="11"/>
  <c r="A65" i="11"/>
  <c r="A64" i="11"/>
  <c r="A63" i="11"/>
  <c r="A62" i="11"/>
  <c r="A61" i="11"/>
  <c r="A60" i="11"/>
  <c r="A59" i="11"/>
  <c r="A58" i="11"/>
  <c r="A57" i="11"/>
  <c r="A56" i="11"/>
  <c r="A55" i="11"/>
  <c r="A54" i="11"/>
  <c r="A53" i="11"/>
  <c r="A52" i="11"/>
  <c r="A51" i="11"/>
  <c r="A50" i="11"/>
  <c r="A49" i="11"/>
  <c r="A48" i="11"/>
  <c r="A47" i="11"/>
  <c r="D16" i="157"/>
  <c r="D15" i="157"/>
  <c r="D14" i="157"/>
  <c r="D13" i="157"/>
  <c r="D12" i="157"/>
  <c r="D11" i="157"/>
  <c r="D10" i="157"/>
  <c r="D9" i="157"/>
  <c r="D8" i="157"/>
  <c r="B4" i="157"/>
  <c r="A4" i="157"/>
  <c r="B3" i="157"/>
  <c r="A3" i="157"/>
  <c r="B2" i="157"/>
  <c r="A2" i="157"/>
  <c r="B1" i="157"/>
  <c r="A1" i="157"/>
  <c r="D16" i="156"/>
  <c r="D15" i="156"/>
  <c r="D14" i="156"/>
  <c r="D13" i="156"/>
  <c r="D12" i="156"/>
  <c r="D11" i="156"/>
  <c r="D10" i="156"/>
  <c r="D9" i="156"/>
  <c r="D8" i="156"/>
  <c r="D18" i="156" s="1"/>
  <c r="B67" i="11" s="1"/>
  <c r="B4" i="156"/>
  <c r="A4" i="156"/>
  <c r="B3" i="156"/>
  <c r="A3" i="156"/>
  <c r="B2" i="156"/>
  <c r="A2" i="156"/>
  <c r="B1" i="156"/>
  <c r="A1" i="156"/>
  <c r="D17" i="155"/>
  <c r="D16" i="155"/>
  <c r="D15" i="155"/>
  <c r="D14" i="155"/>
  <c r="D13" i="155"/>
  <c r="D12" i="155"/>
  <c r="D11" i="155"/>
  <c r="D10" i="155"/>
  <c r="D9" i="155"/>
  <c r="D8" i="155"/>
  <c r="D7" i="155"/>
  <c r="B4" i="155"/>
  <c r="A4" i="155"/>
  <c r="B3" i="155"/>
  <c r="A3" i="155"/>
  <c r="B2" i="155"/>
  <c r="A2" i="155"/>
  <c r="B1" i="155"/>
  <c r="A1" i="155"/>
  <c r="B4" i="154"/>
  <c r="A4" i="154"/>
  <c r="B3" i="154"/>
  <c r="A3" i="154"/>
  <c r="B2" i="154"/>
  <c r="A2" i="154"/>
  <c r="B1" i="154"/>
  <c r="A1" i="154"/>
  <c r="B4" i="153"/>
  <c r="A4" i="153"/>
  <c r="B3" i="153"/>
  <c r="A3" i="153"/>
  <c r="B2" i="153"/>
  <c r="A2" i="153"/>
  <c r="B1" i="153"/>
  <c r="A1" i="153"/>
  <c r="D25" i="152"/>
  <c r="D24" i="152"/>
  <c r="D23" i="152"/>
  <c r="D22" i="152"/>
  <c r="D21" i="152"/>
  <c r="D12" i="152"/>
  <c r="D11" i="152"/>
  <c r="D10" i="152"/>
  <c r="D9" i="152"/>
  <c r="D8" i="152"/>
  <c r="B4" i="152"/>
  <c r="A4" i="152"/>
  <c r="B3" i="152"/>
  <c r="A3" i="152"/>
  <c r="B2" i="152"/>
  <c r="A2" i="152"/>
  <c r="B1" i="152"/>
  <c r="A1" i="152"/>
  <c r="D17" i="151"/>
  <c r="D16" i="151"/>
  <c r="D14" i="151"/>
  <c r="D13" i="151"/>
  <c r="D12" i="151"/>
  <c r="D11" i="151"/>
  <c r="D10" i="151"/>
  <c r="D9" i="151"/>
  <c r="D8" i="151"/>
  <c r="B4" i="151"/>
  <c r="A4" i="151"/>
  <c r="B3" i="151"/>
  <c r="A3" i="151"/>
  <c r="B2" i="151"/>
  <c r="A2" i="151"/>
  <c r="B1" i="151"/>
  <c r="A1" i="151"/>
  <c r="D17" i="150"/>
  <c r="D16" i="150"/>
  <c r="D15" i="150"/>
  <c r="D14" i="150"/>
  <c r="D13" i="150"/>
  <c r="D12" i="150"/>
  <c r="D11" i="150"/>
  <c r="D10" i="150"/>
  <c r="D9" i="150"/>
  <c r="D8" i="150"/>
  <c r="D18" i="150" s="1"/>
  <c r="B61" i="11" s="1"/>
  <c r="B4" i="150"/>
  <c r="A4" i="150"/>
  <c r="B3" i="150"/>
  <c r="A3" i="150"/>
  <c r="B2" i="150"/>
  <c r="A2" i="150"/>
  <c r="B1" i="150"/>
  <c r="A1" i="150"/>
  <c r="D17" i="149"/>
  <c r="D16" i="149"/>
  <c r="D15" i="149"/>
  <c r="D14" i="149"/>
  <c r="D13" i="149"/>
  <c r="D12" i="149"/>
  <c r="D11" i="149"/>
  <c r="D10" i="149"/>
  <c r="D9" i="149"/>
  <c r="D8" i="149"/>
  <c r="B4" i="149"/>
  <c r="A4" i="149"/>
  <c r="B3" i="149"/>
  <c r="A3" i="149"/>
  <c r="B2" i="149"/>
  <c r="A2" i="149"/>
  <c r="B1" i="149"/>
  <c r="A1" i="149"/>
  <c r="D27" i="148"/>
  <c r="D26" i="148"/>
  <c r="D25" i="148"/>
  <c r="D24" i="148"/>
  <c r="D13" i="148"/>
  <c r="D12" i="148"/>
  <c r="D11" i="148"/>
  <c r="D10" i="148"/>
  <c r="D9" i="148"/>
  <c r="D8" i="148"/>
  <c r="B4" i="148"/>
  <c r="A4" i="148"/>
  <c r="B3" i="148"/>
  <c r="A3" i="148"/>
  <c r="B2" i="148"/>
  <c r="A2" i="148"/>
  <c r="B1" i="148"/>
  <c r="A1" i="148"/>
  <c r="D16" i="147"/>
  <c r="D15" i="147"/>
  <c r="D14" i="147"/>
  <c r="D13" i="147"/>
  <c r="D12" i="147"/>
  <c r="D11" i="147"/>
  <c r="D10" i="147"/>
  <c r="D9" i="147"/>
  <c r="D8" i="147"/>
  <c r="B4" i="147"/>
  <c r="A4" i="147"/>
  <c r="B3" i="147"/>
  <c r="A3" i="147"/>
  <c r="B2" i="147"/>
  <c r="A2" i="147"/>
  <c r="B1" i="147"/>
  <c r="A1" i="147"/>
  <c r="D16" i="146"/>
  <c r="D15" i="146"/>
  <c r="D14" i="146"/>
  <c r="D13" i="146"/>
  <c r="D12" i="146"/>
  <c r="D11" i="146"/>
  <c r="D10" i="146"/>
  <c r="D9" i="146"/>
  <c r="D8" i="146"/>
  <c r="B4" i="146"/>
  <c r="A4" i="146"/>
  <c r="B3" i="146"/>
  <c r="A3" i="146"/>
  <c r="B2" i="146"/>
  <c r="A2" i="146"/>
  <c r="B1" i="146"/>
  <c r="A1" i="146"/>
  <c r="D17" i="145"/>
  <c r="D16" i="145"/>
  <c r="D15" i="145"/>
  <c r="D14" i="145"/>
  <c r="D13" i="145"/>
  <c r="D12" i="145"/>
  <c r="D11" i="145"/>
  <c r="D10" i="145"/>
  <c r="D9" i="145"/>
  <c r="D8" i="145"/>
  <c r="D18" i="145" s="1"/>
  <c r="B56" i="11" s="1"/>
  <c r="B4" i="145"/>
  <c r="A4" i="145"/>
  <c r="B3" i="145"/>
  <c r="A3" i="145"/>
  <c r="B2" i="145"/>
  <c r="A2" i="145"/>
  <c r="B1" i="145"/>
  <c r="A1" i="145"/>
  <c r="B4" i="144"/>
  <c r="A4" i="144"/>
  <c r="B3" i="144"/>
  <c r="A3" i="144"/>
  <c r="B2" i="144"/>
  <c r="A2" i="144"/>
  <c r="B1" i="144"/>
  <c r="A1" i="144"/>
  <c r="B4" i="143"/>
  <c r="A4" i="143"/>
  <c r="B3" i="143"/>
  <c r="A3" i="143"/>
  <c r="B2" i="143"/>
  <c r="A2" i="143"/>
  <c r="B1" i="143"/>
  <c r="A1" i="143"/>
  <c r="B4" i="142"/>
  <c r="A4" i="142"/>
  <c r="B3" i="142"/>
  <c r="A3" i="142"/>
  <c r="B2" i="142"/>
  <c r="A2" i="142"/>
  <c r="B1" i="142"/>
  <c r="A1" i="142"/>
  <c r="B4" i="141"/>
  <c r="A4" i="141"/>
  <c r="B3" i="141"/>
  <c r="A3" i="141"/>
  <c r="B2" i="141"/>
  <c r="A2" i="141"/>
  <c r="B1" i="141"/>
  <c r="A1" i="141"/>
  <c r="B4" i="140"/>
  <c r="A4" i="140"/>
  <c r="B3" i="140"/>
  <c r="A3" i="140"/>
  <c r="B2" i="140"/>
  <c r="A2" i="140"/>
  <c r="B1" i="140"/>
  <c r="A1" i="140"/>
  <c r="B4" i="139"/>
  <c r="A4" i="139"/>
  <c r="B3" i="139"/>
  <c r="A3" i="139"/>
  <c r="B2" i="139"/>
  <c r="A2" i="139"/>
  <c r="B1" i="139"/>
  <c r="A1" i="139"/>
  <c r="B4" i="138"/>
  <c r="A4" i="138"/>
  <c r="B3" i="138"/>
  <c r="A3" i="138"/>
  <c r="B2" i="138"/>
  <c r="A2" i="138"/>
  <c r="B1" i="138"/>
  <c r="A1" i="138"/>
  <c r="B4" i="137"/>
  <c r="A4" i="137"/>
  <c r="B3" i="137"/>
  <c r="A3" i="137"/>
  <c r="B2" i="137"/>
  <c r="A2" i="137"/>
  <c r="B1" i="137"/>
  <c r="A1" i="137"/>
  <c r="B4" i="136"/>
  <c r="A4" i="136"/>
  <c r="B3" i="136"/>
  <c r="A3" i="136"/>
  <c r="B2" i="136"/>
  <c r="A2" i="136"/>
  <c r="B1" i="136"/>
  <c r="A1" i="136"/>
  <c r="A46" i="11"/>
  <c r="A45" i="11"/>
  <c r="A44" i="11"/>
  <c r="A43" i="11"/>
  <c r="A42" i="11"/>
  <c r="A41" i="11"/>
  <c r="D17" i="135"/>
  <c r="D16" i="135"/>
  <c r="D14" i="135"/>
  <c r="D13" i="135"/>
  <c r="D12" i="135"/>
  <c r="D11" i="135"/>
  <c r="D10" i="135"/>
  <c r="D9" i="135"/>
  <c r="D8" i="135"/>
  <c r="B4" i="135"/>
  <c r="A4" i="135"/>
  <c r="B3" i="135"/>
  <c r="A3" i="135"/>
  <c r="B2" i="135"/>
  <c r="A2" i="135"/>
  <c r="B1" i="135"/>
  <c r="A1" i="135"/>
  <c r="D17" i="134"/>
  <c r="D16" i="134"/>
  <c r="D15" i="134"/>
  <c r="D14" i="134"/>
  <c r="D13" i="134"/>
  <c r="D12" i="134"/>
  <c r="D11" i="134"/>
  <c r="D10" i="134"/>
  <c r="D9" i="134"/>
  <c r="D8" i="134"/>
  <c r="D7" i="134"/>
  <c r="B4" i="134"/>
  <c r="A4" i="134"/>
  <c r="B3" i="134"/>
  <c r="A3" i="134"/>
  <c r="B2" i="134"/>
  <c r="A2" i="134"/>
  <c r="B1" i="134"/>
  <c r="A1" i="134"/>
  <c r="D17" i="133"/>
  <c r="D16" i="133"/>
  <c r="D15" i="133"/>
  <c r="D14" i="133"/>
  <c r="D13" i="133"/>
  <c r="D12" i="133"/>
  <c r="D11" i="133"/>
  <c r="D10" i="133"/>
  <c r="D9" i="133"/>
  <c r="D8" i="133"/>
  <c r="D7" i="133"/>
  <c r="B4" i="133"/>
  <c r="A4" i="133"/>
  <c r="B3" i="133"/>
  <c r="A3" i="133"/>
  <c r="B2" i="133"/>
  <c r="A2" i="133"/>
  <c r="B1" i="133"/>
  <c r="A1" i="133"/>
  <c r="D16" i="132"/>
  <c r="D15" i="132"/>
  <c r="D14" i="132"/>
  <c r="D13" i="132"/>
  <c r="D12" i="132"/>
  <c r="D11" i="132"/>
  <c r="D10" i="132"/>
  <c r="D9" i="132"/>
  <c r="D8" i="132"/>
  <c r="B4" i="132"/>
  <c r="A4" i="132"/>
  <c r="B3" i="132"/>
  <c r="A3" i="132"/>
  <c r="B2" i="132"/>
  <c r="A2" i="132"/>
  <c r="B1" i="132"/>
  <c r="A1" i="132"/>
  <c r="D34" i="131"/>
  <c r="D33" i="131"/>
  <c r="D32" i="131"/>
  <c r="D31" i="131"/>
  <c r="D13" i="131"/>
  <c r="D12" i="131"/>
  <c r="D11" i="131"/>
  <c r="D10" i="131"/>
  <c r="D9" i="131"/>
  <c r="D8" i="131"/>
  <c r="B42" i="11" s="1"/>
  <c r="B4" i="131"/>
  <c r="A4" i="131"/>
  <c r="B3" i="131"/>
  <c r="A3" i="131"/>
  <c r="B2" i="131"/>
  <c r="A2" i="131"/>
  <c r="B1" i="131"/>
  <c r="A1" i="131"/>
  <c r="D18" i="155" l="1"/>
  <c r="B66" i="11" s="1"/>
  <c r="D18" i="157"/>
  <c r="B68" i="11" s="1"/>
  <c r="D18" i="134"/>
  <c r="B45" i="11" s="1"/>
  <c r="D18" i="146"/>
  <c r="B57" i="11" s="1"/>
  <c r="D18" i="149"/>
  <c r="B60" i="11" s="1"/>
  <c r="D18" i="151"/>
  <c r="B62" i="11" s="1"/>
  <c r="B59" i="11"/>
  <c r="D18" i="135"/>
  <c r="B46" i="11" s="1"/>
  <c r="D18" i="132"/>
  <c r="B43" i="11" s="1"/>
  <c r="D18" i="133"/>
  <c r="B44" i="11" s="1"/>
  <c r="D18" i="147"/>
  <c r="B58" i="11" s="1"/>
  <c r="B63" i="11"/>
  <c r="A40" i="11"/>
  <c r="A39" i="11"/>
  <c r="A38" i="11"/>
  <c r="A37" i="11"/>
  <c r="D17" i="130"/>
  <c r="D16" i="130"/>
  <c r="D15" i="130"/>
  <c r="D14" i="130"/>
  <c r="D13" i="130"/>
  <c r="D12" i="130"/>
  <c r="D11" i="130"/>
  <c r="D10" i="130"/>
  <c r="D9" i="130"/>
  <c r="D8" i="130"/>
  <c r="B4" i="130"/>
  <c r="A4" i="130"/>
  <c r="B3" i="130"/>
  <c r="A3" i="130"/>
  <c r="B2" i="130"/>
  <c r="A2" i="130"/>
  <c r="B1" i="130"/>
  <c r="A1" i="130"/>
  <c r="D17" i="129"/>
  <c r="D16" i="129"/>
  <c r="D15" i="129"/>
  <c r="D14" i="129"/>
  <c r="D13" i="129"/>
  <c r="D12" i="129"/>
  <c r="D11" i="129"/>
  <c r="D10" i="129"/>
  <c r="D9" i="129"/>
  <c r="D8" i="129"/>
  <c r="D7" i="129"/>
  <c r="B4" i="129"/>
  <c r="A4" i="129"/>
  <c r="B3" i="129"/>
  <c r="A3" i="129"/>
  <c r="B2" i="129"/>
  <c r="A2" i="129"/>
  <c r="B1" i="129"/>
  <c r="A1" i="129"/>
  <c r="D17" i="128"/>
  <c r="D16" i="128"/>
  <c r="D15" i="128"/>
  <c r="D13" i="128"/>
  <c r="D12" i="128"/>
  <c r="D11" i="128"/>
  <c r="D10" i="128"/>
  <c r="D9" i="128"/>
  <c r="D8" i="128"/>
  <c r="D7" i="128"/>
  <c r="B4" i="128"/>
  <c r="A4" i="128"/>
  <c r="B3" i="128"/>
  <c r="A3" i="128"/>
  <c r="B2" i="128"/>
  <c r="A2" i="128"/>
  <c r="B1" i="128"/>
  <c r="A1" i="128"/>
  <c r="D17" i="127"/>
  <c r="D16" i="127"/>
  <c r="D15" i="127"/>
  <c r="D14" i="127"/>
  <c r="D13" i="127"/>
  <c r="D12" i="127"/>
  <c r="D11" i="127"/>
  <c r="D10" i="127"/>
  <c r="D9" i="127"/>
  <c r="D8" i="127"/>
  <c r="D7" i="127"/>
  <c r="B4" i="127"/>
  <c r="A4" i="127"/>
  <c r="B3" i="127"/>
  <c r="A3" i="127"/>
  <c r="B2" i="127"/>
  <c r="A2" i="127"/>
  <c r="B1" i="127"/>
  <c r="A1" i="127"/>
  <c r="D17" i="126"/>
  <c r="D16" i="126"/>
  <c r="D15" i="126"/>
  <c r="D14" i="126"/>
  <c r="D13" i="126"/>
  <c r="D12" i="126"/>
  <c r="D11" i="126"/>
  <c r="D10" i="126"/>
  <c r="D9" i="126"/>
  <c r="D8" i="126"/>
  <c r="D7" i="126"/>
  <c r="B4" i="126"/>
  <c r="A4" i="126"/>
  <c r="B3" i="126"/>
  <c r="A3" i="126"/>
  <c r="B2" i="126"/>
  <c r="A2" i="126"/>
  <c r="B1" i="126"/>
  <c r="A1" i="126"/>
  <c r="A32" i="11"/>
  <c r="A31" i="11"/>
  <c r="A30" i="11"/>
  <c r="A29" i="11"/>
  <c r="A28" i="11"/>
  <c r="A27" i="11"/>
  <c r="A26" i="11"/>
  <c r="D17" i="125"/>
  <c r="D16" i="125"/>
  <c r="D15" i="125"/>
  <c r="D14" i="125"/>
  <c r="D13" i="125"/>
  <c r="D12" i="125"/>
  <c r="D11" i="125"/>
  <c r="D10" i="125"/>
  <c r="D9" i="125"/>
  <c r="D8" i="125"/>
  <c r="D7" i="125"/>
  <c r="B4" i="125"/>
  <c r="A4" i="125"/>
  <c r="B3" i="125"/>
  <c r="A3" i="125"/>
  <c r="B2" i="125"/>
  <c r="A2" i="125"/>
  <c r="B1" i="125"/>
  <c r="A1" i="125"/>
  <c r="D25" i="124"/>
  <c r="D24" i="124"/>
  <c r="D15" i="124"/>
  <c r="D14" i="124"/>
  <c r="D13" i="124"/>
  <c r="D12" i="124"/>
  <c r="D11" i="124"/>
  <c r="D10" i="124"/>
  <c r="D9" i="124"/>
  <c r="D8" i="124"/>
  <c r="D7" i="124"/>
  <c r="B4" i="124"/>
  <c r="A4" i="124"/>
  <c r="B3" i="124"/>
  <c r="A3" i="124"/>
  <c r="B2" i="124"/>
  <c r="A2" i="124"/>
  <c r="B1" i="124"/>
  <c r="A1" i="124"/>
  <c r="D17" i="123"/>
  <c r="D16" i="123"/>
  <c r="D15" i="123"/>
  <c r="D14" i="123"/>
  <c r="D13" i="123"/>
  <c r="D12" i="123"/>
  <c r="D11" i="123"/>
  <c r="D10" i="123"/>
  <c r="D9" i="123"/>
  <c r="D8" i="123"/>
  <c r="D7" i="123"/>
  <c r="B4" i="123"/>
  <c r="A4" i="123"/>
  <c r="B3" i="123"/>
  <c r="A3" i="123"/>
  <c r="B2" i="123"/>
  <c r="A2" i="123"/>
  <c r="B1" i="123"/>
  <c r="A1" i="123"/>
  <c r="D17" i="122"/>
  <c r="D16" i="122"/>
  <c r="D15" i="122"/>
  <c r="D14" i="122"/>
  <c r="D13" i="122"/>
  <c r="D12" i="122"/>
  <c r="D11" i="122"/>
  <c r="D10" i="122"/>
  <c r="D9" i="122"/>
  <c r="D8" i="122"/>
  <c r="D7" i="122"/>
  <c r="D18" i="122" s="1"/>
  <c r="B29" i="11" s="1"/>
  <c r="B4" i="122"/>
  <c r="A4" i="122"/>
  <c r="B3" i="122"/>
  <c r="A3" i="122"/>
  <c r="B2" i="122"/>
  <c r="A2" i="122"/>
  <c r="B1" i="122"/>
  <c r="A1" i="122"/>
  <c r="D17" i="121"/>
  <c r="D16" i="121"/>
  <c r="D15" i="121"/>
  <c r="D14" i="121"/>
  <c r="D13" i="121"/>
  <c r="D12" i="121"/>
  <c r="D11" i="121"/>
  <c r="D10" i="121"/>
  <c r="D9" i="121"/>
  <c r="D8" i="121"/>
  <c r="D7" i="121"/>
  <c r="B4" i="121"/>
  <c r="A4" i="121"/>
  <c r="B3" i="121"/>
  <c r="A3" i="121"/>
  <c r="B2" i="121"/>
  <c r="A2" i="121"/>
  <c r="B1" i="121"/>
  <c r="A1" i="121"/>
  <c r="D26" i="120"/>
  <c r="D25" i="120"/>
  <c r="D15" i="120"/>
  <c r="D14" i="120"/>
  <c r="D13" i="120"/>
  <c r="D12" i="120"/>
  <c r="D11" i="120"/>
  <c r="D10" i="120"/>
  <c r="D9" i="120"/>
  <c r="D8" i="120"/>
  <c r="D7" i="120"/>
  <c r="B4" i="120"/>
  <c r="A4" i="120"/>
  <c r="B3" i="120"/>
  <c r="A3" i="120"/>
  <c r="B2" i="120"/>
  <c r="A2" i="120"/>
  <c r="B1" i="120"/>
  <c r="A1" i="120"/>
  <c r="D17" i="119"/>
  <c r="D16" i="119"/>
  <c r="D15" i="119"/>
  <c r="D14" i="119"/>
  <c r="D13" i="119"/>
  <c r="D12" i="119"/>
  <c r="D11" i="119"/>
  <c r="D10" i="119"/>
  <c r="D9" i="119"/>
  <c r="D8" i="119"/>
  <c r="D7" i="119"/>
  <c r="B4" i="119"/>
  <c r="A4" i="119"/>
  <c r="B3" i="119"/>
  <c r="A3" i="119"/>
  <c r="B2" i="119"/>
  <c r="A2" i="119"/>
  <c r="B1" i="119"/>
  <c r="A1" i="119"/>
  <c r="A36" i="11"/>
  <c r="A35" i="11"/>
  <c r="A34" i="11"/>
  <c r="A33" i="11"/>
  <c r="D17" i="118"/>
  <c r="D16" i="118"/>
  <c r="D15" i="118"/>
  <c r="D14" i="118"/>
  <c r="D13" i="118"/>
  <c r="D12" i="118"/>
  <c r="D11" i="118"/>
  <c r="D10" i="118"/>
  <c r="D9" i="118"/>
  <c r="D8" i="118"/>
  <c r="D7" i="118"/>
  <c r="B4" i="118"/>
  <c r="A4" i="118"/>
  <c r="B3" i="118"/>
  <c r="A3" i="118"/>
  <c r="B2" i="118"/>
  <c r="A2" i="118"/>
  <c r="B1" i="118"/>
  <c r="A1" i="118"/>
  <c r="D17" i="117"/>
  <c r="D16" i="117"/>
  <c r="D15" i="117"/>
  <c r="D14" i="117"/>
  <c r="D13" i="117"/>
  <c r="D12" i="117"/>
  <c r="D11" i="117"/>
  <c r="D10" i="117"/>
  <c r="D9" i="117"/>
  <c r="D8" i="117"/>
  <c r="D7" i="117"/>
  <c r="B4" i="117"/>
  <c r="A4" i="117"/>
  <c r="B3" i="117"/>
  <c r="A3" i="117"/>
  <c r="B2" i="117"/>
  <c r="A2" i="117"/>
  <c r="B1" i="117"/>
  <c r="A1" i="117"/>
  <c r="D17" i="116"/>
  <c r="D16" i="116"/>
  <c r="D15" i="116"/>
  <c r="D14" i="116"/>
  <c r="D13" i="116"/>
  <c r="D12" i="116"/>
  <c r="D11" i="116"/>
  <c r="D10" i="116"/>
  <c r="D9" i="116"/>
  <c r="D8" i="116"/>
  <c r="D7" i="116"/>
  <c r="B4" i="116"/>
  <c r="A4" i="116"/>
  <c r="B3" i="116"/>
  <c r="A3" i="116"/>
  <c r="B2" i="116"/>
  <c r="A2" i="116"/>
  <c r="B1" i="116"/>
  <c r="A1" i="116"/>
  <c r="D17" i="115"/>
  <c r="D16" i="115"/>
  <c r="D15" i="115"/>
  <c r="D14" i="115"/>
  <c r="D13" i="115"/>
  <c r="D12" i="115"/>
  <c r="D11" i="115"/>
  <c r="D10" i="115"/>
  <c r="D9" i="115"/>
  <c r="D8" i="115"/>
  <c r="D7" i="115"/>
  <c r="B4" i="115"/>
  <c r="A4" i="115"/>
  <c r="B3" i="115"/>
  <c r="A3" i="115"/>
  <c r="B2" i="115"/>
  <c r="A2" i="115"/>
  <c r="B1" i="115"/>
  <c r="A1" i="115"/>
  <c r="D18" i="115" l="1"/>
  <c r="B33" i="11" s="1"/>
  <c r="D18" i="119"/>
  <c r="B26" i="11" s="1"/>
  <c r="D18" i="128"/>
  <c r="B39" i="11" s="1"/>
  <c r="D18" i="117"/>
  <c r="B35" i="11" s="1"/>
  <c r="D18" i="121"/>
  <c r="B28" i="11" s="1"/>
  <c r="D18" i="129"/>
  <c r="B40" i="11" s="1"/>
  <c r="D18" i="130"/>
  <c r="B41" i="11" s="1"/>
  <c r="D18" i="118"/>
  <c r="B36" i="11" s="1"/>
  <c r="D26" i="124"/>
  <c r="B31" i="11" s="1"/>
  <c r="D18" i="125"/>
  <c r="B32" i="11" s="1"/>
  <c r="D18" i="116"/>
  <c r="B34" i="11" s="1"/>
  <c r="D27" i="120"/>
  <c r="B27" i="11" s="1"/>
  <c r="D18" i="123"/>
  <c r="B30" i="11" s="1"/>
  <c r="D18" i="126"/>
  <c r="B37" i="11" s="1"/>
  <c r="D18" i="127"/>
  <c r="B38" i="11" s="1"/>
  <c r="A2" i="69"/>
  <c r="A3" i="69"/>
  <c r="A1" i="69"/>
  <c r="A1" i="55"/>
  <c r="A2" i="55" l="1"/>
  <c r="A3" i="55"/>
  <c r="A2" i="71"/>
  <c r="A3" i="71"/>
  <c r="A1" i="71"/>
  <c r="A1" i="12"/>
  <c r="F6" i="12"/>
  <c r="A2" i="12"/>
  <c r="A3" i="12"/>
  <c r="A2" i="84"/>
  <c r="A3" i="84"/>
  <c r="A1" i="84"/>
  <c r="A1" i="82"/>
  <c r="A2" i="82"/>
  <c r="A3" i="82"/>
  <c r="A2" i="113"/>
  <c r="A3" i="113"/>
  <c r="A1" i="113"/>
  <c r="A2" i="112"/>
  <c r="A3" i="112"/>
  <c r="A1" i="112"/>
  <c r="A2" i="111"/>
  <c r="A3" i="111"/>
  <c r="A1" i="111"/>
  <c r="A3" i="110"/>
  <c r="A3" i="91"/>
  <c r="A3" i="83"/>
  <c r="A2" i="91" l="1"/>
  <c r="A2" i="110"/>
  <c r="A2" i="83"/>
  <c r="A1" i="110"/>
  <c r="A1" i="91"/>
  <c r="A1" i="83"/>
  <c r="E9" i="83" l="1"/>
  <c r="A14" i="11" l="1"/>
  <c r="A13" i="11"/>
  <c r="E18" i="113"/>
  <c r="E17" i="113"/>
  <c r="E16" i="113"/>
  <c r="E15" i="113"/>
  <c r="E14" i="113"/>
  <c r="E13" i="113"/>
  <c r="E12" i="113"/>
  <c r="E11" i="113"/>
  <c r="E10" i="113"/>
  <c r="E9" i="113"/>
  <c r="E8" i="113"/>
  <c r="E19" i="113" s="1"/>
  <c r="B14" i="11" s="1"/>
  <c r="E7" i="113"/>
  <c r="B4" i="113"/>
  <c r="A4" i="113"/>
  <c r="B3" i="113"/>
  <c r="B2" i="113"/>
  <c r="B1" i="113"/>
  <c r="E18" i="112"/>
  <c r="E17" i="112"/>
  <c r="E16" i="112"/>
  <c r="E15" i="112"/>
  <c r="E14" i="112"/>
  <c r="E13" i="112"/>
  <c r="E12" i="112"/>
  <c r="E11" i="112"/>
  <c r="E10" i="112"/>
  <c r="E9" i="112"/>
  <c r="E8" i="112"/>
  <c r="E7" i="112"/>
  <c r="B4" i="112"/>
  <c r="A4" i="112"/>
  <c r="B3" i="112"/>
  <c r="B2" i="112"/>
  <c r="B1" i="112"/>
  <c r="A12" i="11"/>
  <c r="E18" i="111"/>
  <c r="E17" i="111"/>
  <c r="E16" i="111"/>
  <c r="E15" i="111"/>
  <c r="E14" i="111"/>
  <c r="E13" i="111"/>
  <c r="E12" i="111"/>
  <c r="E11" i="111"/>
  <c r="E10" i="111"/>
  <c r="E9" i="111"/>
  <c r="E8" i="111"/>
  <c r="E19" i="111" s="1"/>
  <c r="B12" i="11" s="1"/>
  <c r="E7" i="111"/>
  <c r="B4" i="111"/>
  <c r="A4" i="111"/>
  <c r="B3" i="111"/>
  <c r="B2" i="111"/>
  <c r="B1" i="111"/>
  <c r="A11" i="11"/>
  <c r="E18" i="110"/>
  <c r="E17" i="110"/>
  <c r="E16" i="110"/>
  <c r="E15" i="110"/>
  <c r="E14" i="110"/>
  <c r="E13" i="110"/>
  <c r="E12" i="110"/>
  <c r="E11" i="110"/>
  <c r="E10" i="110"/>
  <c r="E9" i="110"/>
  <c r="E8" i="110"/>
  <c r="E19" i="110" s="1"/>
  <c r="B11" i="11" s="1"/>
  <c r="E7" i="110"/>
  <c r="B4" i="110"/>
  <c r="A4" i="110"/>
  <c r="B3" i="110"/>
  <c r="B2" i="110"/>
  <c r="B1" i="110"/>
  <c r="B4" i="84"/>
  <c r="B3" i="84"/>
  <c r="B2" i="84"/>
  <c r="B1" i="84"/>
  <c r="B4" i="82"/>
  <c r="B3" i="82"/>
  <c r="B2" i="82"/>
  <c r="B1" i="82"/>
  <c r="B4" i="83"/>
  <c r="B3" i="83"/>
  <c r="B2" i="83"/>
  <c r="B1" i="83"/>
  <c r="B4" i="81"/>
  <c r="B3" i="81"/>
  <c r="B2" i="81"/>
  <c r="A10" i="11"/>
  <c r="D32" i="91"/>
  <c r="D31" i="91"/>
  <c r="D30" i="91"/>
  <c r="D29" i="91"/>
  <c r="D28" i="91"/>
  <c r="D27" i="91"/>
  <c r="D10" i="91"/>
  <c r="D9" i="91"/>
  <c r="D8" i="91"/>
  <c r="D7" i="91"/>
  <c r="D6" i="91"/>
  <c r="B4" i="91"/>
  <c r="A4" i="91"/>
  <c r="B3" i="91"/>
  <c r="B2" i="91"/>
  <c r="B1" i="91"/>
  <c r="E27" i="84"/>
  <c r="E26" i="84"/>
  <c r="E16" i="84"/>
  <c r="E15" i="84"/>
  <c r="E14" i="84"/>
  <c r="E13" i="84"/>
  <c r="E12" i="84"/>
  <c r="E11" i="84"/>
  <c r="E10" i="84"/>
  <c r="E9" i="84"/>
  <c r="E8" i="84"/>
  <c r="E7" i="84"/>
  <c r="E18" i="82"/>
  <c r="E17" i="82"/>
  <c r="E16" i="82"/>
  <c r="E15" i="82"/>
  <c r="E14" i="82"/>
  <c r="E13" i="82"/>
  <c r="E12" i="82"/>
  <c r="E11" i="82"/>
  <c r="E10" i="82"/>
  <c r="E9" i="82"/>
  <c r="E8" i="82"/>
  <c r="E26" i="83"/>
  <c r="E25" i="83"/>
  <c r="E16" i="83"/>
  <c r="E15" i="83"/>
  <c r="E14" i="83"/>
  <c r="E13" i="83"/>
  <c r="E12" i="83"/>
  <c r="E11" i="83"/>
  <c r="E10" i="83"/>
  <c r="E8" i="83"/>
  <c r="E7" i="83"/>
  <c r="E18" i="81"/>
  <c r="E17" i="81"/>
  <c r="E16" i="81"/>
  <c r="E15" i="81"/>
  <c r="E14" i="81"/>
  <c r="E13" i="81"/>
  <c r="E12" i="81"/>
  <c r="E11" i="81"/>
  <c r="E10" i="81"/>
  <c r="E9" i="81"/>
  <c r="E8" i="81"/>
  <c r="E19" i="81" s="1"/>
  <c r="B6" i="11" s="1"/>
  <c r="A4" i="69"/>
  <c r="A4" i="55"/>
  <c r="A4" i="71"/>
  <c r="A4" i="84"/>
  <c r="A4" i="82"/>
  <c r="A4" i="83"/>
  <c r="A4" i="81"/>
  <c r="A17" i="11"/>
  <c r="A16" i="11"/>
  <c r="A7" i="11"/>
  <c r="A6" i="11"/>
  <c r="E7" i="82"/>
  <c r="B1" i="81"/>
  <c r="A23" i="11"/>
  <c r="D17" i="71"/>
  <c r="D16" i="71"/>
  <c r="D15" i="71"/>
  <c r="D14" i="71"/>
  <c r="D13" i="71"/>
  <c r="D12" i="71"/>
  <c r="D11" i="71"/>
  <c r="D10" i="71"/>
  <c r="D9" i="71"/>
  <c r="D18" i="71" s="1"/>
  <c r="B23" i="11" s="1"/>
  <c r="D8" i="71"/>
  <c r="D7" i="71"/>
  <c r="B4" i="71"/>
  <c r="B3" i="71"/>
  <c r="B2" i="71"/>
  <c r="B1" i="71"/>
  <c r="A25" i="11"/>
  <c r="D17" i="69"/>
  <c r="D16" i="69"/>
  <c r="D15" i="69"/>
  <c r="D14" i="69"/>
  <c r="D13" i="69"/>
  <c r="D12" i="69"/>
  <c r="D11" i="69"/>
  <c r="D10" i="69"/>
  <c r="D9" i="69"/>
  <c r="D8" i="69"/>
  <c r="D7" i="69"/>
  <c r="B4" i="69"/>
  <c r="B3" i="69"/>
  <c r="B2" i="69"/>
  <c r="B1" i="69"/>
  <c r="A24" i="11"/>
  <c r="D25" i="55"/>
  <c r="D24" i="55"/>
  <c r="D23" i="55"/>
  <c r="D14" i="55"/>
  <c r="D13" i="55"/>
  <c r="D12" i="55"/>
  <c r="D11" i="55"/>
  <c r="D10" i="55"/>
  <c r="D9" i="55"/>
  <c r="D8" i="55"/>
  <c r="D7" i="55"/>
  <c r="B4" i="55"/>
  <c r="B3" i="55"/>
  <c r="B2" i="55"/>
  <c r="B1" i="55"/>
  <c r="F17" i="12"/>
  <c r="F7" i="12"/>
  <c r="F8" i="12"/>
  <c r="F9" i="12"/>
  <c r="F10" i="12"/>
  <c r="F11" i="12"/>
  <c r="F12" i="12"/>
  <c r="F13" i="12"/>
  <c r="F14" i="12"/>
  <c r="F15" i="12"/>
  <c r="F16" i="12"/>
  <c r="B2" i="12"/>
  <c r="B3" i="12"/>
  <c r="B4" i="12"/>
  <c r="B1" i="12"/>
  <c r="A4" i="12"/>
  <c r="A22" i="11"/>
  <c r="E27" i="83" l="1"/>
  <c r="B7" i="11" s="1"/>
  <c r="D18" i="69"/>
  <c r="B25" i="11" s="1"/>
  <c r="E19" i="82"/>
  <c r="B16" i="11" s="1"/>
  <c r="D26" i="55"/>
  <c r="B24" i="11" s="1"/>
  <c r="E28" i="84"/>
  <c r="B17" i="11" s="1"/>
  <c r="B10" i="11"/>
  <c r="E19" i="112"/>
  <c r="B13" i="11" s="1"/>
  <c r="F18" i="12"/>
  <c r="B22" i="11" s="1"/>
  <c r="B21" i="11" l="1"/>
  <c r="B19" i="11"/>
  <c r="B18" i="11"/>
  <c r="B93" i="11" l="1"/>
  <c r="B95" i="11" s="1"/>
  <c r="B9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0400-000001000000}">
      <text>
        <r>
          <rPr>
            <sz val="11"/>
            <color indexed="81"/>
            <rFont val="Tahoma"/>
            <family val="2"/>
          </rPr>
          <t xml:space="preserve">Business Office Use Only.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300-000001000000}">
      <text>
        <r>
          <rPr>
            <sz val="11"/>
            <color indexed="81"/>
            <rFont val="Tahoma"/>
            <family val="2"/>
          </rPr>
          <t>Expenditures incurred by the LEA to provide safety / security measures.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400-000001000000}">
      <text>
        <r>
          <rPr>
            <sz val="11"/>
            <color indexed="81"/>
            <rFont val="Tahoma"/>
            <family val="2"/>
          </rPr>
          <t>Record to this account expenditures for the professional development of all school district personnel. Included are course registration fees (not tuition), charges from external vendors to conduct training courses (either in house or off-site), and other expenditures associated with training provided by third party vendors. This object may only be used in conjunction with Staff Development expenditure functions 2271, 2272, 2834, and 2836, and Instructional functions 1600 and 1806.</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500-000001000000}">
      <text>
        <r>
          <rPr>
            <sz val="11"/>
            <color indexed="81"/>
            <rFont val="Tahoma"/>
            <family val="2"/>
          </rPr>
          <t>Expenditures by the LEA for these services not classified elsewhere in the 300 series of objects.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600-000001000000}">
      <text>
        <r>
          <rPr>
            <sz val="11"/>
            <color indexed="81"/>
            <rFont val="Tahoma"/>
            <family val="2"/>
          </rPr>
          <t>Services not provided by LEA employees to clean buildings and provide maintenance for grounds and uniforms.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700-000001000000}">
      <text>
        <r>
          <rPr>
            <sz val="11"/>
            <color indexed="81"/>
            <rFont val="Tahoma"/>
            <family val="2"/>
          </rPr>
          <t>Expenditures for the pickup and handling of garbage not provided by LEA personnel.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800-000001000000}">
      <text>
        <r>
          <rPr>
            <sz val="11"/>
            <color indexed="81"/>
            <rFont val="Tahoma"/>
            <family val="2"/>
          </rPr>
          <t>Expenditures for snow removal not provided by LEA personnel.</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900-000001000000}">
      <text>
        <r>
          <rPr>
            <sz val="11"/>
            <color indexed="81"/>
            <rFont val="Tahoma"/>
            <family val="2"/>
          </rPr>
          <t>Expenditures for custodial services contracted with an outside contractor.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A00-000001000000}">
      <text>
        <r>
          <rPr>
            <sz val="11"/>
            <color indexed="81"/>
            <rFont val="Tahoma"/>
            <family val="2"/>
          </rPr>
          <t>Expenditures for lawn and grounds upkeep, minor landscaping, and nursery services not provided by LEA personnel.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B00-000001000000}">
      <text>
        <r>
          <rPr>
            <sz val="11"/>
            <color indexed="81"/>
            <rFont val="Tahoma"/>
            <family val="2"/>
          </rPr>
          <t>Expenditures for water and sewage utility services, and storm water fees.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C00-000001000000}">
      <text>
        <r>
          <rPr>
            <sz val="11"/>
            <color indexed="81"/>
            <rFont val="Tahoma"/>
            <family val="2"/>
          </rPr>
          <t>Expenditures for repairs and maintenance services of buildings not provided by LEA personnel.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E3" authorId="0" shapeId="0" xr:uid="{00000000-0006-0000-0B00-000001000000}">
      <text>
        <r>
          <rPr>
            <sz val="11"/>
            <color indexed="81"/>
            <rFont val="Tahoma"/>
            <family val="2"/>
          </rPr>
          <t>Amounts reimbursed to any employee (or paid directly) by the LEA for tuition reimbursement based on the LEA’s tuition reimbursement policy. This object may only be used in conjunction with Staff Development expenditure functions 2271, 2272, 2834, and 2836; Instructional functions 1600 and 1806; and Non-public functions 1500, 2280, 2450, and 2750.</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D00-000001000000}">
      <text>
        <r>
          <rPr>
            <sz val="11"/>
            <color indexed="81"/>
            <rFont val="Tahoma"/>
            <family val="2"/>
          </rPr>
          <t>Expenditures for repairs and maintenance services for equipment not provided by LEA personnel.</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E00-000001000000}">
      <text>
        <r>
          <rPr>
            <sz val="11"/>
            <color indexed="81"/>
            <rFont val="Tahoma"/>
            <family val="2"/>
          </rPr>
          <t>Expenditures for repairs and maintenance services for vehicles not provided by LEA personnel.</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F00-000001000000}">
      <text>
        <r>
          <rPr>
            <sz val="11"/>
            <color indexed="81"/>
            <rFont val="Tahoma"/>
            <family val="2"/>
          </rPr>
          <t>Record to this object the expenditures incurred for costs, which are directly related to maintaining existing hardware / software and other components of a district’s Information and Community Technology operation. Repairs to a component are considered maintenance; when a component is replaced, it should not be recorded as a maintenance cost. Examples include: all reoccurring maintenance contracts and one-time maintenance contracts. Also, include the cost of repair parts, laptop batteries, tool kits, video cards, hard drives, cleaning kits, memory chips, and power supplies with a useful life of one year or less.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000-000001000000}">
      <text>
        <r>
          <rPr>
            <sz val="11"/>
            <color indexed="81"/>
            <rFont val="Tahoma"/>
            <family val="2"/>
          </rPr>
          <t>Expenditures for leasing or renting of equipment for both temporary and long-term use.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100-000001000000}">
      <text>
        <r>
          <rPr>
            <sz val="11"/>
            <color indexed="81"/>
            <rFont val="Tahoma"/>
            <family val="2"/>
          </rPr>
          <t>Expenditures for leasing or renting of vehicles for both temporary and long-term use. This includes bus and other vehicle rental when operated by a local LEA.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200-000001000000}">
      <text>
        <r>
          <rPr>
            <sz val="11"/>
            <color indexed="81"/>
            <rFont val="Tahoma"/>
            <family val="2"/>
          </rPr>
          <t>Record here the lease / rental costs incurred for mainframe computers, mini-computers, micro / personal computers, electronic office machines, multi-use copiers, printers, dial-up, and dedicated leased communication lines and modems and other communication devices such as: front-end processors, terminals, concentrators, tape cleaners, tape drives, multi-plexors, cable television, and all auxiliary and peripheral equipment. Do NOT include maintenance on these items in this category. Maintenance costs on these items should be recorded to object 438.</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300-000001000000}">
      <text>
        <r>
          <rPr>
            <sz val="11"/>
            <color indexed="81"/>
            <rFont val="Tahoma"/>
            <family val="2"/>
          </rPr>
          <t>Expenditures for rentals not classified elsewhere in the 400 series of objects.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400-000001000000}">
      <text>
        <r>
          <rPr>
            <sz val="11"/>
            <color indexed="81"/>
            <rFont val="Tahoma"/>
            <family val="2"/>
          </rPr>
          <t>Payments for contractual agreements to operate school buses, vans, and other motor vehicles to transport pupils for the LEA; including parents who transport children. Also, record expenditures to public carriers which transport pupils under contract when the vehicles are not being used concurrently by the general public. Include here the cost of fuel purchases for use by your contracted carrier.</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500-000001000000}">
      <text>
        <r>
          <rPr>
            <sz val="11"/>
            <color indexed="81"/>
            <rFont val="Tahoma"/>
            <family val="2"/>
          </rPr>
          <t>Amounts withheld from your Basic Instruction Subsidy for transportation of pupils to and from school and / or school related activities as included in the Individualized Education Plan (IEP).</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600-000001000000}">
      <text>
        <r>
          <rPr>
            <sz val="11"/>
            <color indexed="81"/>
            <rFont val="Tahoma"/>
            <family val="2"/>
          </rPr>
          <t>Expenditures for public liability, medical care, and other automotive liability insurance.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0C00-000001000000}">
      <text>
        <r>
          <rPr>
            <sz val="11"/>
            <color indexed="81"/>
            <rFont val="Tahoma"/>
            <family val="2"/>
          </rPr>
          <t>Expenditures for services in support of the various policy-making and managerial activities of the LEA. Included would be management consulting activities oriented to general governance or business and financial management of the LEA; school management support activities; election and tax assessing and collection services.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700-000001000000}">
      <text>
        <r>
          <rPr>
            <sz val="11"/>
            <color indexed="81"/>
            <rFont val="Tahoma"/>
            <family val="2"/>
          </rPr>
          <t>Expenditures for bonds guaranteeing the LEA against losses resulting from the action of the treasurer, tax collector, employees or other personnel of the LEA. Also, include expenditures made in lieu of a bond.</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800-000001000000}">
      <text>
        <r>
          <rPr>
            <sz val="11"/>
            <color indexed="81"/>
            <rFont val="Tahoma"/>
            <family val="2"/>
          </rPr>
          <t>Expenditures for insurance coverage not classified elsewhere in the 520 series of objects.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900-000001000000}">
      <text>
        <r>
          <rPr>
            <sz val="11"/>
            <color indexed="81"/>
            <rFont val="Tahoma"/>
            <family val="2"/>
          </rPr>
          <t>Expenditures for services provided by persons or businesses to assist in transmitting and receiving messages or information. This account includes telephone, postage, and postage machine rental.</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A00-000001000000}">
      <text>
        <r>
          <rPr>
            <sz val="11"/>
            <color indexed="81"/>
            <rFont val="Tahoma"/>
            <family val="2"/>
          </rPr>
          <t>Expenditures associated with transport / telecommunications services. These services represent third-party or outsource requirements to support the technology infrastructure. Include charges incurred for transmitting receiving digital, analog or hybrid communications. Examples include: installation and use of dedicated phone lines and service used for voice / video / data transmission, internet services, cable television lines (transport service), paging, satellite, all other one-time installation charges, ISDN, faxing, telephone service, wireless phone service, and cable channel subscriptions.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B00-000001000000}">
      <text>
        <r>
          <rPr>
            <sz val="11"/>
            <color indexed="81"/>
            <rFont val="Tahoma"/>
            <family val="2"/>
          </rPr>
          <t>Advertising - The costs of advertising media and corollary administrative costs. Advertising media include magazines, newspapers, radio, and television, direct mail, exhibits, electronic or computer transmittals, and the like. Public Relations includes community relations and means those activities dedicated to maintaining the image of the non-Federal entity or maintaining or promoting understanding and favorable relations with the community or public at large or any segment of the public.</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C00-000001000000}">
      <text>
        <r>
          <rPr>
            <sz val="11"/>
            <color indexed="81"/>
            <rFont val="Tahoma"/>
            <family val="2"/>
          </rPr>
          <t>Expenditures for printing and binding according to specifications of the LEA. This includes the design and printing of forms and posters as well as printing and binding of LEA publications.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D00-000001000000}">
      <text>
        <r>
          <rPr>
            <sz val="11"/>
            <color indexed="81"/>
            <rFont val="Tahoma"/>
            <family val="2"/>
          </rPr>
          <t>Expenditures for service rendered by other School Districts within the State.</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E00-000001000000}">
      <text>
        <r>
          <rPr>
            <sz val="11"/>
            <color indexed="81"/>
            <rFont val="Tahoma"/>
            <family val="2"/>
          </rPr>
          <t>Expenditures to reimburse Pennsylvania charter schools and cyber charter schools for educational services provided to students attending the charter school. Include in this object payments to charter schools via deductions from subsidy payments, and PSERS delinquencies paid by a school district on behalf of a charter school.</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2F00-000001000000}">
      <text>
        <r>
          <rPr>
            <sz val="11"/>
            <color indexed="81"/>
            <rFont val="Tahoma"/>
            <family val="2"/>
          </rPr>
          <t>Expenditures for services rendered by private schools.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000-000001000000}">
      <text>
        <r>
          <rPr>
            <sz val="11"/>
            <color indexed="81"/>
            <rFont val="Tahoma"/>
            <family val="2"/>
          </rPr>
          <t>Expenditures for services rendered by a career and technology centers, area vocational technical schools, and/or special program jointures. This includes tuition, transportation, authority rentals, capital outlay and all other payments to an CTC/AVTS regardless of purpose.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0D00-000001000000}">
      <text>
        <r>
          <rPr>
            <sz val="11"/>
            <color indexed="81"/>
            <rFont val="Tahoma"/>
            <family val="2"/>
          </rPr>
          <t>Expenditures incurred for contracted educational services provided by an intermediate unit. NOTE: Deductions from the Basic Education Subsidy for IU-operated special education classes should not be recorded to this sub-account. Deductions for IU-operated special education classes should be charged to object 594, Intermediate Units Payments by Withholding for Special Classes. These costs should not be charged to object 560, tuition, so that accurate tuition rates can be calculated for school districts. Recording these costs to tuition will adversely affect your school’s tuition rates.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100-000001000000}">
      <text>
        <r>
          <rPr>
            <sz val="11"/>
            <color indexed="81"/>
            <rFont val="Tahoma"/>
            <family val="2"/>
          </rPr>
          <t>Expenditures for services rendered by institutions of higher education, including technical institutes and Community Colleges. Also, record here payments to the Board of Trustees and state university laboratory schools.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200-000001000000}">
      <text>
        <r>
          <rPr>
            <sz val="11"/>
            <color indexed="81"/>
            <rFont val="Tahoma"/>
            <family val="2"/>
          </rPr>
          <t>Payments for students attending the PA Chartered Schools for the Deaf and Blind and 4010 students attending Approved Private Schools. Note: non-4010 APS student costs should be coded to object 323.</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300-000001000000}">
      <text>
        <r>
          <rPr>
            <sz val="11"/>
            <color indexed="81"/>
            <rFont val="Tahoma"/>
            <family val="2"/>
          </rPr>
          <t>Payments for students attending Private Residential Rehabilitative Institutions (In-State) and Detention Centers. Include in this account tuition paid for Alternative Education Programs.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400-000001000000}">
      <text>
        <r>
          <rPr>
            <sz val="11"/>
            <color indexed="81"/>
            <rFont val="Tahoma"/>
            <family val="2"/>
          </rPr>
          <t>Expenditures for services rendered by other educational agencies not specified elsewhere in the 560 series of objects.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500-000001000000}">
      <text>
        <r>
          <rPr>
            <sz val="11"/>
            <color indexed="81"/>
            <rFont val="Tahoma"/>
            <family val="2"/>
          </rPr>
          <t>Expenditures for transportation, meals, lodging, and associated expenses incurred by staff members or students traveling on behalf of the LEA. Per diem in lieu of reimbursement of actual expenses is also charged here. Include in this object travel to and from conference sites. Training fees and associated training costs should be recorded to object 360.</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600-000001000000}">
      <text>
        <r>
          <rPr>
            <sz val="11"/>
            <color indexed="81"/>
            <rFont val="Tahoma"/>
            <family val="2"/>
          </rPr>
          <t>Expenditures for services purchased locally not otherwise classified in the 300, 400 or 500 series of objects.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700-000001000000}">
      <text>
        <r>
          <rPr>
            <sz val="11"/>
            <color indexed="81"/>
            <rFont val="Tahoma"/>
            <family val="2"/>
          </rPr>
          <t>Amounts withheld from your Basic Education Funding for Intermediate Unit administered and operated Institutionalized Children’s Programs for students with disabilities.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800-000001000000}">
      <text>
        <r>
          <rPr>
            <sz val="11"/>
            <color indexed="81"/>
            <rFont val="Tahoma"/>
            <family val="2"/>
          </rPr>
          <t>Amounts withheld from your Basic Education Funding for general operating support of your intermediate unit. This code is to be used with function 2910.</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900-000001000000}">
      <text>
        <r>
          <rPr>
            <sz val="11"/>
            <color indexed="81"/>
            <rFont val="Tahoma"/>
            <family val="2"/>
          </rPr>
          <t>Expenditures for other miscellaneous purchased services not classified elsewhere in the 500 series of objects.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Sandra Evans</author>
    <author>Jill Bender</author>
  </authors>
  <commentList>
    <comment ref="C2" authorId="0" shapeId="0" xr:uid="{00000000-0006-0000-3A00-000001000000}">
      <text>
        <r>
          <rPr>
            <sz val="11"/>
            <color indexed="81"/>
            <rFont val="Tahoma"/>
            <family val="2"/>
          </rPr>
          <t>Expenditures for all supplies (other than those listed below) acquired for the operation of the LEA, including freight and cartage. Consumable teaching and office items such as paper, pencils, forms, postage, blank diskettes, blank CD-ROMs, blank videotapes, and other supplies of relatively low unit costs, necessary for instruction and / or administration should be included in this category. Also include here the cost of food utilized within a culinary educational program.</t>
        </r>
      </text>
    </comment>
    <comment ref="C7" authorId="1" shapeId="0" xr:uid="{00000000-0006-0000-3A00-000002000000}">
      <text>
        <r>
          <rPr>
            <sz val="10"/>
            <color indexed="12"/>
            <rFont val="Tahoma"/>
            <family val="2"/>
          </rPr>
          <t>Enter the discounted total only of your Kurtz order in cell C7 of the General Supplies worksheet.  Do not itemize any items on the Excel worksheet that will be included in the Kurtz order.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0E00-000001000000}">
      <text>
        <r>
          <rPr>
            <sz val="11"/>
            <color indexed="81"/>
            <rFont val="Tahoma"/>
            <family val="2"/>
          </rPr>
          <t>Record to this sub-account the expenditures incurred for contracted educational services provided by other educational agencies. Record purchased web based instructional costs to this object code. This definition includes contracted educational costs for students receiving regular or special education services at out-of-state educational agencies and costs for non-4010 students attending an APS.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B00-000001000000}">
      <text>
        <r>
          <rPr>
            <sz val="11"/>
            <color indexed="81"/>
            <rFont val="Tahoma"/>
            <family val="2"/>
          </rPr>
          <t>Expenditures for food and related costs such as storage and transportation for student meals. Do not include food and related expenses that are more appropriate in one of the sub-accounts listed below.</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C00-000001000000}">
      <text>
        <r>
          <rPr>
            <sz val="11"/>
            <color indexed="81"/>
            <rFont val="Tahoma"/>
            <family val="2"/>
          </rPr>
          <t>Expenditures for food purchased for student snacks, not including milk.</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D00-000001000000}">
      <text>
        <r>
          <rPr>
            <sz val="11"/>
            <color indexed="81"/>
            <rFont val="Tahoma"/>
            <family val="2"/>
          </rPr>
          <t>Expenditures for non-instructional food / refreshments purchased for in-service, motivational or award meetings, or snacks during testing such as PSSA’s.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E00-000001000000}">
      <text>
        <r>
          <rPr>
            <sz val="11"/>
            <color indexed="81"/>
            <rFont val="Tahoma"/>
            <family val="2"/>
          </rPr>
          <t>Expenditures for books, textbooks, and periodicals prescribed and available for general use, including any reference books. This category includes the cost of workbooks, textbook binding or repairs, as well as textbooks, which are purchased for resale or rental. Also recorded here are costs of binding or other repairs to school library books. (A more specific classification is achieved by identifying the function chargeable.) School library books should be capitalized if their useful life exceeds one year, and their cost exceeds your school’s capitalization policy.</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3F00-000001000000}">
      <text>
        <r>
          <rPr>
            <sz val="11"/>
            <color indexed="81"/>
            <rFont val="Tahoma"/>
            <family val="2"/>
          </rPr>
          <t>Technology related supplies include supplies that are typically used in conjunction with technology related hardware or software, such as CDs, flash drives, parallel cables, E-readers, Kindles and iPads that fall below the capitalization policy established by the LEA. Include expenditures associated with software for educational and administrative purposes, on-line course work, reference materials and educational services, such as Scholastic or Classroom Connect. Also, record all software licensing fees and related costs incurred to acquire the materials in this category. Note: Expenditures for purchases that exceed the capitalization policy established by the LEA and with useful lives that extend beyond a single reporting period should be recorded to the appropriate 700 object code.</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000-000001000000}">
      <text>
        <r>
          <rPr>
            <sz val="11"/>
            <color indexed="81"/>
            <rFont val="Tahoma"/>
            <family val="2"/>
          </rPr>
          <t>Expenditures for equipment that has a useful life that extends beyond the current fiscal reporting period, and meets the LEA’s Board approved capitalization policy ($10,000 or more).</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100-000001000000}">
      <text>
        <r>
          <rPr>
            <sz val="11"/>
            <color indexed="81"/>
            <rFont val="Tahoma"/>
            <family val="2"/>
          </rPr>
          <t>Expenditures for original technology related equipment, hardware, and infrastructure. This category includes the original purchase of electronic information systems equipment with useful lives that extend beyond the current reporting period and that have an original cost that meets the LEA’s Board approved capitalization policy ($10,000 or more). Include here items such as network equipment, servers, PCs, printers, and infrastructure consisting of the relatively permanent system of built in cables and equipment.</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200-000001000000}">
      <text>
        <r>
          <rPr>
            <sz val="11"/>
            <color indexed="81"/>
            <rFont val="Tahoma"/>
            <family val="2"/>
          </rPr>
          <t>Expenditures associated with the original purchase of software with useful lives that extend beyond the current reporting period and that have an original cost that meets the LEA’s Board approved capitalization policy ($10,000 or more).</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300-000001000000}">
      <text>
        <r>
          <rPr>
            <sz val="11"/>
            <color indexed="81"/>
            <rFont val="Tahoma"/>
            <family val="2"/>
          </rPr>
          <t>Expenditures for replacement equipment that has a useful life that extends beyond the current fiscal reporting period, and meets the LEA’s Board approved capitalization policy ($10,000 or more).</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400-000001000000}">
      <text>
        <r>
          <rPr>
            <sz val="11"/>
            <color indexed="81"/>
            <rFont val="Tahoma"/>
            <family val="2"/>
          </rPr>
          <t>Expenditures for replacement technology related equipment, hardware, and infrastructure. This category includes the purchase of replacement electronic information systems equipment with useful lives that extend beyond the current reporting period and that have an original cost that meets the LEA’s Board approved capitalization policy ($10,000 or more). Include here items such as network equipment, servers, PCs, printers, and infrastructure consisting of the relatively permanent system of built in cables and equipment.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0F00-000001000000}">
      <text>
        <r>
          <rPr>
            <sz val="11"/>
            <color indexed="81"/>
            <rFont val="Tahoma"/>
            <family val="2"/>
          </rPr>
          <t>Record here expenditures for consultants, contracted substitute teachers, and other contract expenditures. These costs should not be charged to object 560 - Tuition, so that accurate tuition rates can be calculated for school districts. Recording these costs to tuition will adversely affect your school’s tuition rates.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500-000001000000}">
      <text>
        <r>
          <rPr>
            <sz val="11"/>
            <color indexed="81"/>
            <rFont val="Tahoma"/>
            <family val="2"/>
          </rPr>
          <t>Expenditures associated with the replacement of software with useful lives that extend beyond the current reporting period and that have an original cost that meets the LEA’s Board approved capitalization policy ($10,000 or more).</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600-000001000000}">
      <text>
        <r>
          <rPr>
            <sz val="11"/>
            <color indexed="81"/>
            <rFont val="Tahoma"/>
            <family val="2"/>
          </rPr>
          <t xml:space="preserve">Expenditures or assessments for membership in professional or other organizations or associations or payments to a paying agent for services rendered (e.g. bank fees, purchasing agent fees, letter of credit fees). </t>
        </r>
        <r>
          <rPr>
            <sz val="11"/>
            <color indexed="12"/>
            <rFont val="Tahoma"/>
            <family val="2"/>
          </rPr>
          <t>Do not record conference fees to this account.</t>
        </r>
        <r>
          <rPr>
            <sz val="11"/>
            <color indexed="81"/>
            <rFont val="Tahoma"/>
            <family val="2"/>
          </rPr>
          <t xml:space="preserve"> Record to this object: debt issuance fees within Function 2390, and bank fees within Function 2519.
</t>
        </r>
        <r>
          <rPr>
            <u/>
            <sz val="11"/>
            <color indexed="12"/>
            <rFont val="Tahoma"/>
            <family val="2"/>
          </rPr>
          <t>Does not include local, state or national union dues.  Registration fees for student events related to instruction (e.g., Science Fair) go in category 894.  
Registration fees for extracurricular events (e.g., County Chorus) go in category 580.</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700-000001000000}">
      <text>
        <r>
          <rPr>
            <sz val="11"/>
            <color indexed="81"/>
            <rFont val="Tahoma"/>
            <family val="2"/>
          </rPr>
          <t>Expenditures from current funds for all claims, judgments and penalties against the LEA. Expenditures for judgments against the LEA resulting from failure to pay bills or debt service are recorded under the appropriate expenditure accounts as though the bills or debt service had been paid when due. Lawsuit settlements should be coded to Function 2310. Include in this object code amounts related to arbitrage rebate expenses and IRS penalties.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DB768BA6-FB1A-4865-981A-53CFAB88D9B7}">
      <text>
        <r>
          <rPr>
            <sz val="11"/>
            <color indexed="81"/>
            <rFont val="Tahoma"/>
            <family val="2"/>
          </rPr>
          <t>Expenditures for interest on leases. Note: interest on financed purchase agreements or
other right to use arrangements should be coded to objects 831 or 835 respectively.</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C1324380-373D-420F-ADE7-34780CBC7B3E}">
      <text>
        <r>
          <rPr>
            <sz val="11"/>
            <color indexed="81"/>
            <rFont val="Tahoma"/>
            <family val="2"/>
          </rPr>
          <t>CONTINGENCY
This account is provided for the budgeting of appropriations. Expenditures to be paid from the contingency should be charged to the appropriate function and object.</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900-000001000000}">
      <text>
        <r>
          <rPr>
            <sz val="11"/>
            <color indexed="81"/>
            <rFont val="Tahoma"/>
            <family val="2"/>
          </rPr>
          <t>Amounts donated by the LEA for community services such as: recreation, civic, public library, custody, and child care, welfare or other community services.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A00-000001000000}">
      <text>
        <r>
          <rPr>
            <sz val="11"/>
            <color indexed="81"/>
            <rFont val="Tahoma"/>
            <family val="2"/>
          </rPr>
          <t>All miscellaneous expenditures not classified elsewhere in the 890 series of accounts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FB625E46-1EF8-4A72-97B4-A18972CEDD57}">
      <text>
        <r>
          <rPr>
            <sz val="11"/>
            <color indexed="81"/>
            <rFont val="Tahoma"/>
            <family val="2"/>
          </rPr>
          <t>Scholarships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B00-000001000000}">
      <text>
        <r>
          <rPr>
            <sz val="11"/>
            <color indexed="81"/>
            <rFont val="Tahoma"/>
            <family val="2"/>
          </rPr>
          <t xml:space="preserve">Fees for entrance or admission to events such as Science Fair
</t>
        </r>
        <r>
          <rPr>
            <u/>
            <sz val="11"/>
            <color indexed="12"/>
            <rFont val="Tahoma"/>
            <family val="2"/>
          </rPr>
          <t>Bus/Van Costs should be included under category 513.</t>
        </r>
        <r>
          <rPr>
            <sz val="11"/>
            <color indexed="81"/>
            <rFont val="Tahoma"/>
            <family val="2"/>
          </rPr>
          <t xml:space="preserve">
</t>
        </r>
        <r>
          <rPr>
            <u/>
            <sz val="11"/>
            <color indexed="10"/>
            <rFont val="Tahoma"/>
            <family val="2"/>
          </rPr>
          <t>Travel by private car should be included under category 580.</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B24ACE9F-D17E-4556-BAC6-C173EAC9C90B}">
      <text>
        <r>
          <rPr>
            <sz val="11"/>
            <color indexed="81"/>
            <rFont val="Tahoma"/>
            <family val="2"/>
          </rPr>
          <t>Outlays from current funds to record principal payments on leases. Note: principal payments on financed purchase agreements or other right to use arrangements should be coded to objects 911 or 914 respectively.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000-000001000000}">
      <text>
        <r>
          <rPr>
            <sz val="11"/>
            <color indexed="81"/>
            <rFont val="Tahoma"/>
            <family val="2"/>
          </rPr>
          <t>Expenditures for professional services other than educational in support of LEA operations. Included are medical doctors, lawyers, architects, auditors, accountants, therapists, audiologists, dieticians, editors, negotiation specialists, etc.</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4F00-000001000000}">
      <text>
        <r>
          <rPr>
            <sz val="11"/>
            <color indexed="81"/>
            <rFont val="Tahoma"/>
            <family val="2"/>
          </rPr>
          <t>Transfers of money from the General Fund to a Capital Reserve Fund (Fund 32) established under the provisions of Act 145 of 1943 (Purdon’s 53 § 1431) referred to as Section 1431 of the Municipal Code. Transfers under Section 1431 are made from resources that have been accumulated under the general tax levy, and are subject to legal restrictions. This code is to be used with function 5230 only.</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5000-000001000000}">
      <text>
        <r>
          <rPr>
            <sz val="11"/>
            <color indexed="81"/>
            <rFont val="Tahoma"/>
            <family val="2"/>
          </rPr>
          <t>All transfers of money from one fund to another not previously included above in objects 931, 932 or 933. (Include all operating transfers. Do not include residual equity transfers.) Also used to account for all intrafund transfers which are eliminated for external financial reporting purposes with the exception of Intermediate Unit general fund intrafund transfers between programs which are reported on the Annual Financial Report – PDE-2056.</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5100-000001000000}">
      <text>
        <r>
          <rPr>
            <sz val="11"/>
            <color indexed="81"/>
            <rFont val="Tahoma"/>
            <family val="2"/>
          </rPr>
          <t>Uses of funds not classified elsewhere in the 900 series of accounts. Include here bond discounts within function 5150, and swap termination fees within function 5110.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100-000001000000}">
      <text>
        <r>
          <rPr>
            <sz val="11"/>
            <color indexed="81"/>
            <rFont val="Tahoma"/>
            <family val="2"/>
          </rPr>
          <t xml:space="preserve">Record to this object code the contractual expenditures incurred for vendor-provided electronic information systems services such as:  computer services, data entry services, feasibility studies, systems design, and development, software development, and backup facilities. Note: Do not record costs for any arrangements that meet the criteria of leases per GASB 87 or right to use arrangements per GASB 96 within this object code. The initial recognition of these items is to be coded to object 738.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Sandra Evans</author>
  </authors>
  <commentList>
    <comment ref="C2" authorId="0" shapeId="0" xr:uid="{00000000-0006-0000-1200-000001000000}">
      <text>
        <r>
          <rPr>
            <sz val="11"/>
            <color indexed="81"/>
            <rFont val="Tahoma"/>
            <family val="2"/>
          </rPr>
          <t>Contracted technical services other than those that support the LEA’s technology plan.</t>
        </r>
      </text>
    </comment>
  </commentList>
</comments>
</file>

<file path=xl/sharedStrings.xml><?xml version="1.0" encoding="utf-8"?>
<sst xmlns="http://schemas.openxmlformats.org/spreadsheetml/2006/main" count="650" uniqueCount="143">
  <si>
    <t>Description</t>
  </si>
  <si>
    <t>Unit Cost</t>
  </si>
  <si>
    <t>Total Cost</t>
  </si>
  <si>
    <t>Total</t>
  </si>
  <si>
    <t>Totals</t>
  </si>
  <si>
    <t>Number of Credits Anticipated</t>
  </si>
  <si>
    <t>Course Number (if known)</t>
  </si>
  <si>
    <t>Institution</t>
  </si>
  <si>
    <t>Course Description</t>
  </si>
  <si>
    <t>Cost per Credit</t>
  </si>
  <si>
    <t>Quantity</t>
  </si>
  <si>
    <t>329 - Professional Educational Services - Other (Consultants)</t>
  </si>
  <si>
    <t>610 - General Supplies</t>
  </si>
  <si>
    <t>Percent increase over current pricing:</t>
  </si>
  <si>
    <t>810 - Dues and Fees</t>
  </si>
  <si>
    <t>580 - Travel</t>
  </si>
  <si>
    <t>240 - Tuition Expense Anticipated</t>
  </si>
  <si>
    <t>432 - Repairs and Maintenance Services of Equipment</t>
  </si>
  <si>
    <t>ABC1234</t>
  </si>
  <si>
    <t>XYZ Univ.</t>
  </si>
  <si>
    <t>Example:
"Course 1" -or- "To Be Determined"</t>
  </si>
  <si>
    <t>Grade Level (N/A if not applicable)</t>
  </si>
  <si>
    <t>Estimated Shipping &amp; Handling Charges (10%)
(Will Automatically Calculate)</t>
  </si>
  <si>
    <t>ISBN x-xxxx-xxxx-x</t>
  </si>
  <si>
    <t>Include Item # &amp; Description [Ex: #555-5555 Widgets (Box of 12)]</t>
  </si>
  <si>
    <t>Include name of company, full address, phone and fax numbers.
Example Company
1234 Main Street, Anywhere, PA 12345
Phone 555-555-5555 FAX 555-555-5555</t>
  </si>
  <si>
    <t>Budget Year</t>
  </si>
  <si>
    <t>894 - Student Fees for Instruction Related Events.</t>
  </si>
  <si>
    <t>640 - Books &amp; Periodicals</t>
  </si>
  <si>
    <t>650 - Supplies &amp; Fees - Technology Related</t>
  </si>
  <si>
    <t>758 - Capitalized Technology Software - Original</t>
  </si>
  <si>
    <t>768 - Capitalized Technology Software - Replacement</t>
  </si>
  <si>
    <t>752 - Capitalized Equipment - Original and Additional</t>
  </si>
  <si>
    <t>762 - Capitalized Equipment -  Replacement</t>
  </si>
  <si>
    <t>220 - Social Security Fringe Benefit</t>
  </si>
  <si>
    <t>230 - Retirement Fringe Benefit</t>
  </si>
  <si>
    <t>260 - Workers Comp Fringe Benefit</t>
  </si>
  <si>
    <t>330 - Other Professional Services</t>
  </si>
  <si>
    <t>561 - Tuition to Other School Districts in PA</t>
  </si>
  <si>
    <t>562 - Tuition to PA Charter Schools</t>
  </si>
  <si>
    <t>563 - Tuition to Nonpublic Schools</t>
  </si>
  <si>
    <t>566 - Tuition to Institutions of Higher Education &amp; Technical Institutes</t>
  </si>
  <si>
    <t>568 - Tuition to Private Residential Rehabilitative Institutions (PRRI) [In-State] &amp; Detention Centers</t>
  </si>
  <si>
    <t>569 - Tuition - Other</t>
  </si>
  <si>
    <t>594 - IU Payments by Withholding for Special Classes</t>
  </si>
  <si>
    <t>349 - Other Technical Services</t>
  </si>
  <si>
    <t>323 - Professional Educational Services - Other Educational Agencies</t>
  </si>
  <si>
    <t>310 - Official / Administrative Services</t>
  </si>
  <si>
    <t>390 - Other Purchased Professional and Technical Services</t>
  </si>
  <si>
    <t>442 - Rental of Equipment</t>
  </si>
  <si>
    <t>567 - Tuition to Approved Private Schools (APS) and PA Chartered Schools</t>
  </si>
  <si>
    <t>449 - Other Rentals</t>
  </si>
  <si>
    <t>513 - Student Transportation Services - including Field Trips</t>
  </si>
  <si>
    <t>550 - Printing and Binding</t>
  </si>
  <si>
    <t>634 - Student Snacks</t>
  </si>
  <si>
    <t>438 - Maint., Repair, &amp; Upgrade of Information Systems, Equipment, and Infrastructure</t>
  </si>
  <si>
    <t>Number of Substitutes</t>
  </si>
  <si>
    <t>Number of Days per Sub</t>
  </si>
  <si>
    <t>Hourly Wage Rate</t>
  </si>
  <si>
    <t>Include the planned date and description of the activity.</t>
  </si>
  <si>
    <t>08/21/20xx - Example Activity</t>
  </si>
  <si>
    <t>Daily Wage Rate</t>
  </si>
  <si>
    <t>Daily Wage Rate
(# Hrs * Rate)</t>
  </si>
  <si>
    <t>Number of Participants</t>
  </si>
  <si>
    <t>123 - OVERTIME WAGES - Professional / Educational</t>
  </si>
  <si>
    <t>122 - SUBSTITUTE WAGES - Professional / Educational</t>
  </si>
  <si>
    <t>192 - SUBSTITUTE WAGES - AIDES</t>
  </si>
  <si>
    <t>193 - OVERTIME WAGES - AIDES</t>
  </si>
  <si>
    <t>4-DIGIT FUNCTION + Subject Matter (N/A if not applicable)</t>
  </si>
  <si>
    <t>Name of Staff Member (LN, FN)</t>
  </si>
  <si>
    <t>Number of Hours per Participant</t>
  </si>
  <si>
    <t>250 - Unemployment Comp Benefit</t>
  </si>
  <si>
    <t>631 - Student Meals</t>
  </si>
  <si>
    <t>530 - Communications</t>
  </si>
  <si>
    <t>See comment at right.</t>
  </si>
  <si>
    <t>525 - Bonding Insurance</t>
  </si>
  <si>
    <t>151 - Tax Collector Commissions</t>
  </si>
  <si>
    <t>595 - Intermediate Unit Payments by Withholding</t>
  </si>
  <si>
    <t>932 - Capital Reserve Fund Transfers Applicable to Fund 32</t>
  </si>
  <si>
    <t>591 - Services Purchased Locally</t>
  </si>
  <si>
    <t>413 - Custodial Services</t>
  </si>
  <si>
    <t>444 - Rental of Vehicles</t>
  </si>
  <si>
    <t>522 - Automotive Liability Insurance</t>
  </si>
  <si>
    <t>322 - Professional Educational Services – I U s</t>
  </si>
  <si>
    <t>538 - Transport / Telecommunication Services</t>
  </si>
  <si>
    <t>348 - Services in Support of the LEA’s Technology Plan</t>
  </si>
  <si>
    <t>See Comment at Right.</t>
  </si>
  <si>
    <t>$ Difference</t>
  </si>
  <si>
    <t>% Difference</t>
  </si>
  <si>
    <t>529 - Other Insurance</t>
  </si>
  <si>
    <t>599 - Other Miscellaneous Purchased Services</t>
  </si>
  <si>
    <t>516 - Student Transportation Services From The IU</t>
  </si>
  <si>
    <t>990 - Miscellaneous Other Uses of Funds</t>
  </si>
  <si>
    <t>939 - Other Fund Transfers</t>
  </si>
  <si>
    <t>152 - Office / Clerical Substitute Wages</t>
  </si>
  <si>
    <t>153 - Office / Clerical Overtime Wages</t>
  </si>
  <si>
    <t>162 - Custodian Substitute Wages</t>
  </si>
  <si>
    <t>163 - Custodian Overtime Wages</t>
  </si>
  <si>
    <t>This amount auto-calculated.</t>
  </si>
  <si>
    <t>549 - Advertising and Public Relations</t>
  </si>
  <si>
    <t>860 - Donations to Municipal &amp; Community Service Organizations</t>
  </si>
  <si>
    <t>Typical Teacher Categories</t>
  </si>
  <si>
    <t>Building</t>
  </si>
  <si>
    <t>Grade Level</t>
  </si>
  <si>
    <t>4-Digit Function + Subject</t>
  </si>
  <si>
    <t>360 - Employee Training &amp; Development Services</t>
  </si>
  <si>
    <t>350 - Security/Safety Services</t>
  </si>
  <si>
    <t>410 - Cleaning Services</t>
  </si>
  <si>
    <t>411 - Disposal Services</t>
  </si>
  <si>
    <t>412 - Snow Plowing Services</t>
  </si>
  <si>
    <t>414 - Lawn Care Services</t>
  </si>
  <si>
    <t>424 - Water / Sewage</t>
  </si>
  <si>
    <t>431 - Repair and Maintenance Services of Buildings</t>
  </si>
  <si>
    <t>433 - Repairs and Maintenance Services of Vehicles</t>
  </si>
  <si>
    <t>820 - Claims, Judgments, and Penalties Against the LEA</t>
  </si>
  <si>
    <t>DO NOT USE - SEND EMAIL TO BUILDING PRINCIPAL</t>
  </si>
  <si>
    <t>840 - Contingency</t>
  </si>
  <si>
    <t>Right click on arrows on bottom left side of screen</t>
  </si>
  <si>
    <t>to easily move between tabs.</t>
  </si>
  <si>
    <t>142 - HRA Substitute Wages</t>
  </si>
  <si>
    <t>143 - HRA OT Wages</t>
  </si>
  <si>
    <t>Hourly OT Wage Rate</t>
  </si>
  <si>
    <r>
      <rPr>
        <b/>
        <sz val="12"/>
        <color rgb="FF0000FF"/>
        <rFont val="Arial"/>
        <family val="2"/>
      </rPr>
      <t>KURTZ ORDER ONLY</t>
    </r>
    <r>
      <rPr>
        <sz val="12"/>
        <color rgb="FF0000FF"/>
        <rFont val="Arial"/>
        <family val="2"/>
      </rPr>
      <t xml:space="preserve">:  Insert </t>
    </r>
    <r>
      <rPr>
        <u/>
        <sz val="12"/>
        <color rgb="FF0000FF"/>
        <rFont val="Arial"/>
        <family val="2"/>
      </rPr>
      <t>total discounted amount from annual order entered in Kurtz system</t>
    </r>
    <r>
      <rPr>
        <sz val="12"/>
        <color rgb="FF0000FF"/>
        <rFont val="Arial"/>
        <family val="2"/>
      </rPr>
      <t xml:space="preserve"> in unit cost column, this row.  List additional vendors and items items below.  </t>
    </r>
  </si>
  <si>
    <r>
      <t xml:space="preserve">Place cursor on this row to insert additional rows.  Please remember to copy the total cost formula (Cell D42) down to all added rows.
</t>
    </r>
    <r>
      <rPr>
        <b/>
        <sz val="14"/>
        <color indexed="10"/>
        <rFont val="Arial"/>
        <family val="2"/>
      </rPr>
      <t>Do not use this row to enter data.</t>
    </r>
  </si>
  <si>
    <t>834 - Interest - Leases</t>
  </si>
  <si>
    <t>913 - Leases - Principal Payments</t>
  </si>
  <si>
    <t>893 - Scholarships</t>
  </si>
  <si>
    <t>756 - Capitalized Technology Equipment - Original</t>
  </si>
  <si>
    <t>766 - Capitalized Technology Equipment - Replacement</t>
  </si>
  <si>
    <t>891 - Other Miscellaneous Expenditures.</t>
  </si>
  <si>
    <t>448 - Rental of Hardware &amp; Related Technology Services</t>
  </si>
  <si>
    <t>635 - Meals / Refreshments - Non-Instructional</t>
  </si>
  <si>
    <t>564 - Tuition to Career and Technology Centers/Area Vocational Technical Schools</t>
  </si>
  <si>
    <t>183 - School Police Officer Overtime/Supplemental Wages</t>
  </si>
  <si>
    <t>Number of Events</t>
  </si>
  <si>
    <t>Number of Participants (SPO)</t>
  </si>
  <si>
    <t>Event Rate</t>
  </si>
  <si>
    <t>2025-2026</t>
  </si>
  <si>
    <r>
      <t xml:space="preserve">Include travel to meetings or other activity on behalf of the District.
</t>
    </r>
    <r>
      <rPr>
        <u/>
        <sz val="12"/>
        <color rgb="FF0000FF"/>
        <rFont val="Arial"/>
        <family val="2"/>
      </rPr>
      <t xml:space="preserve">ALL conference/training and workshop costs should be emailed to the building principal for inclusion in a separate Professional Development workbook (registration 360, travel 580). DO NOT include in individual workbooks.
</t>
    </r>
    <r>
      <rPr>
        <sz val="12"/>
        <color indexed="12"/>
        <rFont val="Arial"/>
        <family val="2"/>
      </rPr>
      <t xml:space="preserve">
</t>
    </r>
    <r>
      <rPr>
        <u/>
        <sz val="12"/>
        <color indexed="12"/>
        <rFont val="Arial"/>
        <family val="2"/>
      </rPr>
      <t>Bus transportation should be included under category 513.</t>
    </r>
  </si>
  <si>
    <r>
      <t xml:space="preserve">See comment at right.
</t>
    </r>
    <r>
      <rPr>
        <u/>
        <sz val="12"/>
        <color rgb="FF0000FF"/>
        <rFont val="Arial"/>
        <family val="2"/>
      </rPr>
      <t xml:space="preserve">
ALL conference/training and workshop costs should be emailed to the building principal for inclusion in a separate Professional Development workbook (registration 360, travel 580). DO NOT include in individual workbooks.</t>
    </r>
  </si>
  <si>
    <t>2026-2027</t>
  </si>
  <si>
    <t>Building (Examples: PC Admin, PCHS, PCMS, PCI, PCPP)</t>
  </si>
  <si>
    <t>Adopted Budget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</si>
</sst>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0" x14ac:knownFonts="1">
    <font>
      <sz val="10"/>
      <name val="Arial"/>
    </font>
    <font>
      <sz val="10"/>
      <name val="Arial"/>
      <family val="2"/>
    </font>
    <font>
      <sz val="8"/>
      <name val="Arial"/>
      <family val="2"/>
    </font>
    <font>
      <sz val="14"/>
      <name val="Arial"/>
      <family val="2"/>
    </font>
    <font>
      <u/>
      <sz val="7.5"/>
      <color indexed="12"/>
      <name val="Arial"/>
      <family val="2"/>
    </font>
    <font>
      <b/>
      <sz val="10"/>
      <name val="Arial"/>
      <family val="2"/>
    </font>
    <font>
      <u/>
      <sz val="12"/>
      <color indexed="12"/>
      <name val="Arial"/>
      <family val="2"/>
    </font>
    <font>
      <sz val="11"/>
      <name val="Arial"/>
      <family val="2"/>
    </font>
    <font>
      <sz val="10"/>
      <name val="Arial"/>
      <family val="2"/>
    </font>
    <font>
      <sz val="11"/>
      <color indexed="81"/>
      <name val="Tahoma"/>
      <family val="2"/>
    </font>
    <font>
      <u/>
      <sz val="11"/>
      <color indexed="10"/>
      <name val="Tahoma"/>
      <family val="2"/>
    </font>
    <font>
      <b/>
      <i/>
      <sz val="12"/>
      <color rgb="FFFF0000"/>
      <name val="Arial"/>
      <family val="2"/>
    </font>
    <font>
      <sz val="12"/>
      <name val="Arial"/>
      <family val="2"/>
    </font>
    <font>
      <sz val="10"/>
      <color indexed="12"/>
      <name val="Tahoma"/>
      <family val="2"/>
    </font>
    <font>
      <sz val="11"/>
      <color indexed="12"/>
      <name val="Tahoma"/>
      <family val="2"/>
    </font>
    <font>
      <u/>
      <sz val="11"/>
      <color indexed="12"/>
      <name val="Tahoma"/>
      <family val="2"/>
    </font>
    <font>
      <sz val="10"/>
      <color rgb="FFFF0000"/>
      <name val="Arial"/>
      <family val="2"/>
    </font>
    <font>
      <b/>
      <sz val="14"/>
      <name val="Arial"/>
      <family val="2"/>
    </font>
    <font>
      <b/>
      <sz val="12"/>
      <color indexed="48"/>
      <name val="Arial"/>
      <family val="2"/>
    </font>
    <font>
      <b/>
      <sz val="12"/>
      <name val="Arial"/>
      <family val="2"/>
    </font>
    <font>
      <b/>
      <sz val="14"/>
      <color indexed="48"/>
      <name val="Arial"/>
      <family val="2"/>
    </font>
    <font>
      <sz val="12"/>
      <color indexed="12"/>
      <name val="Arial"/>
      <family val="2"/>
    </font>
    <font>
      <sz val="12"/>
      <color indexed="17"/>
      <name val="Arial"/>
      <family val="2"/>
    </font>
    <font>
      <sz val="12"/>
      <color rgb="FF0000FF"/>
      <name val="Arial"/>
      <family val="2"/>
    </font>
    <font>
      <b/>
      <sz val="12"/>
      <color rgb="FF0000FF"/>
      <name val="Arial"/>
      <family val="2"/>
    </font>
    <font>
      <u/>
      <sz val="12"/>
      <color rgb="FF0000FF"/>
      <name val="Arial"/>
      <family val="2"/>
    </font>
    <font>
      <sz val="12"/>
      <color indexed="61"/>
      <name val="Arial"/>
      <family val="2"/>
    </font>
    <font>
      <sz val="12"/>
      <color indexed="10"/>
      <name val="Arial"/>
      <family val="2"/>
    </font>
    <font>
      <b/>
      <sz val="14"/>
      <color indexed="10"/>
      <name val="Arial"/>
      <family val="2"/>
    </font>
    <font>
      <b/>
      <sz val="10"/>
      <color indexed="48"/>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44" fontId="1" fillId="0" borderId="0" applyFont="0" applyFill="0" applyBorder="0" applyAlignment="0" applyProtection="0"/>
    <xf numFmtId="44" fontId="8"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1" fillId="0" borderId="0" applyFont="0" applyFill="0" applyBorder="0" applyAlignment="0" applyProtection="0"/>
    <xf numFmtId="43" fontId="1" fillId="0" borderId="0" applyFont="0" applyFill="0" applyBorder="0" applyAlignment="0" applyProtection="0"/>
  </cellStyleXfs>
  <cellXfs count="102">
    <xf numFmtId="0" fontId="0" fillId="0" borderId="0" xfId="0"/>
    <xf numFmtId="0" fontId="3" fillId="0" borderId="0" xfId="0" applyFont="1"/>
    <xf numFmtId="0" fontId="5" fillId="0" borderId="0" xfId="0" applyFont="1"/>
    <xf numFmtId="0" fontId="7" fillId="0" borderId="0" xfId="0" applyFont="1"/>
    <xf numFmtId="0" fontId="7" fillId="0" borderId="0" xfId="0" applyFont="1" applyAlignment="1">
      <alignment vertical="top"/>
    </xf>
    <xf numFmtId="0" fontId="6" fillId="0" borderId="1" xfId="3" applyFont="1" applyBorder="1" applyAlignment="1" applyProtection="1">
      <alignment horizontal="left" indent="1"/>
    </xf>
    <xf numFmtId="0" fontId="3" fillId="0" borderId="0" xfId="4" applyFont="1"/>
    <xf numFmtId="0" fontId="6" fillId="0" borderId="1" xfId="3" applyFont="1" applyBorder="1" applyAlignment="1" applyProtection="1">
      <alignment horizontal="left" wrapText="1" indent="1"/>
    </xf>
    <xf numFmtId="44" fontId="11" fillId="0" borderId="0" xfId="2" applyFont="1"/>
    <xf numFmtId="10" fontId="11" fillId="0" borderId="0" xfId="5" applyNumberFormat="1" applyFont="1"/>
    <xf numFmtId="0" fontId="11" fillId="0" borderId="0" xfId="0" applyFont="1" applyAlignment="1">
      <alignment horizontal="right"/>
    </xf>
    <xf numFmtId="0" fontId="8" fillId="0" borderId="0" xfId="0" applyFont="1"/>
    <xf numFmtId="0" fontId="6" fillId="5" borderId="1" xfId="3" applyFont="1" applyFill="1" applyBorder="1" applyAlignment="1" applyProtection="1">
      <alignment horizontal="left" wrapText="1" indent="1"/>
    </xf>
    <xf numFmtId="0" fontId="12" fillId="5" borderId="0" xfId="0" applyFont="1" applyFill="1"/>
    <xf numFmtId="0" fontId="12" fillId="6" borderId="0" xfId="0" applyFont="1" applyFill="1"/>
    <xf numFmtId="0" fontId="6" fillId="6" borderId="1" xfId="3" applyFont="1" applyFill="1" applyBorder="1" applyAlignment="1" applyProtection="1">
      <alignment horizontal="left" indent="1"/>
    </xf>
    <xf numFmtId="0" fontId="16" fillId="0" borderId="0" xfId="0" applyFont="1"/>
    <xf numFmtId="0" fontId="12" fillId="0" borderId="0" xfId="0" applyFont="1"/>
    <xf numFmtId="0" fontId="17" fillId="0" borderId="3" xfId="0" applyFont="1" applyBorder="1" applyAlignment="1">
      <alignment horizontal="right" wrapText="1"/>
    </xf>
    <xf numFmtId="0" fontId="17" fillId="0" borderId="5" xfId="0" applyFont="1" applyBorder="1" applyAlignment="1">
      <alignment horizontal="right" wrapText="1"/>
    </xf>
    <xf numFmtId="44" fontId="12" fillId="0" borderId="1" xfId="0" applyNumberFormat="1" applyFont="1" applyBorder="1"/>
    <xf numFmtId="43" fontId="8" fillId="0" borderId="1" xfId="6" applyFont="1" applyBorder="1"/>
    <xf numFmtId="44" fontId="12" fillId="5" borderId="1" xfId="0" applyNumberFormat="1" applyFont="1" applyFill="1" applyBorder="1"/>
    <xf numFmtId="44" fontId="12" fillId="6" borderId="1" xfId="0" applyNumberFormat="1" applyFont="1" applyFill="1" applyBorder="1"/>
    <xf numFmtId="0" fontId="19" fillId="0" borderId="1" xfId="0" applyFont="1" applyBorder="1" applyAlignment="1">
      <alignment horizontal="left"/>
    </xf>
    <xf numFmtId="44" fontId="19" fillId="0" borderId="1" xfId="0" applyNumberFormat="1" applyFont="1" applyBorder="1"/>
    <xf numFmtId="44" fontId="11" fillId="0" borderId="0" xfId="2" applyFont="1" applyProtection="1"/>
    <xf numFmtId="0" fontId="3" fillId="0" borderId="7" xfId="4" applyFont="1" applyBorder="1" applyAlignment="1">
      <alignment horizontal="center" wrapText="1"/>
    </xf>
    <xf numFmtId="0" fontId="8" fillId="0" borderId="0" xfId="4"/>
    <xf numFmtId="0" fontId="3" fillId="0" borderId="0" xfId="4" applyFont="1" applyAlignment="1">
      <alignment horizontal="center" wrapText="1"/>
    </xf>
    <xf numFmtId="44" fontId="3" fillId="0" borderId="0" xfId="2" applyFont="1" applyAlignment="1">
      <alignment horizontal="center" wrapText="1"/>
    </xf>
    <xf numFmtId="0" fontId="3" fillId="0" borderId="1" xfId="4" applyFont="1" applyBorder="1" applyAlignment="1">
      <alignment horizontal="center" wrapText="1"/>
    </xf>
    <xf numFmtId="44" fontId="3" fillId="0" borderId="1" xfId="2" applyFont="1" applyBorder="1" applyAlignment="1">
      <alignment horizontal="center" wrapText="1"/>
    </xf>
    <xf numFmtId="0" fontId="12" fillId="2" borderId="1" xfId="4" applyFont="1" applyFill="1" applyBorder="1" applyAlignment="1" applyProtection="1">
      <alignment horizontal="center" wrapText="1"/>
      <protection locked="0"/>
    </xf>
    <xf numFmtId="0" fontId="21" fillId="0" borderId="1" xfId="4" applyFont="1" applyBorder="1" applyAlignment="1">
      <alignment horizontal="center" wrapText="1"/>
    </xf>
    <xf numFmtId="44" fontId="12" fillId="2" borderId="1" xfId="2" applyFont="1" applyFill="1" applyBorder="1" applyAlignment="1" applyProtection="1">
      <alignment horizontal="center" wrapText="1"/>
      <protection locked="0"/>
    </xf>
    <xf numFmtId="44" fontId="12" fillId="5" borderId="1" xfId="2" applyFont="1" applyFill="1" applyBorder="1" applyAlignment="1">
      <alignment horizontal="center" wrapText="1"/>
    </xf>
    <xf numFmtId="0" fontId="21" fillId="0" borderId="1" xfId="4" applyFont="1" applyBorder="1" applyAlignment="1">
      <alignment horizontal="left" wrapText="1"/>
    </xf>
    <xf numFmtId="44" fontId="21" fillId="0" borderId="1" xfId="2" applyFont="1" applyBorder="1" applyAlignment="1">
      <alignment horizontal="center" wrapText="1"/>
    </xf>
    <xf numFmtId="0" fontId="12" fillId="0" borderId="1" xfId="4" applyFont="1" applyBorder="1" applyAlignment="1" applyProtection="1">
      <alignment horizontal="center" wrapText="1"/>
      <protection locked="0"/>
    </xf>
    <xf numFmtId="0" fontId="12" fillId="0" borderId="1" xfId="4" applyFont="1" applyBorder="1" applyAlignment="1" applyProtection="1">
      <alignment horizontal="left" wrapText="1"/>
      <protection locked="0"/>
    </xf>
    <xf numFmtId="44" fontId="12" fillId="0" borderId="1" xfId="2" applyFont="1" applyBorder="1" applyAlignment="1" applyProtection="1">
      <alignment horizontal="center" wrapText="1"/>
      <protection locked="0"/>
    </xf>
    <xf numFmtId="44" fontId="12" fillId="0" borderId="1" xfId="2" applyFont="1" applyBorder="1" applyAlignment="1">
      <alignment horizontal="center" wrapText="1"/>
    </xf>
    <xf numFmtId="0" fontId="3" fillId="2" borderId="1" xfId="4" applyFont="1" applyFill="1" applyBorder="1"/>
    <xf numFmtId="0" fontId="3" fillId="0" borderId="1" xfId="4" applyFont="1" applyBorder="1" applyAlignment="1">
      <alignment horizontal="right"/>
    </xf>
    <xf numFmtId="44" fontId="3" fillId="0" borderId="1" xfId="2" applyFont="1" applyBorder="1"/>
    <xf numFmtId="0" fontId="3" fillId="0" borderId="4" xfId="4" applyFont="1" applyBorder="1" applyAlignment="1">
      <alignment horizontal="center"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44" fontId="3" fillId="0" borderId="0" xfId="1" applyFont="1" applyAlignment="1">
      <alignment horizontal="center" wrapText="1"/>
    </xf>
    <xf numFmtId="0" fontId="3" fillId="0" borderId="1" xfId="0" applyFont="1" applyBorder="1" applyAlignment="1">
      <alignment horizontal="center" wrapText="1"/>
    </xf>
    <xf numFmtId="44" fontId="3" fillId="0" borderId="1" xfId="1" applyFont="1" applyBorder="1" applyAlignment="1">
      <alignment horizontal="center" wrapText="1"/>
    </xf>
    <xf numFmtId="0" fontId="12" fillId="0" borderId="1" xfId="0" applyFont="1" applyBorder="1" applyAlignment="1" applyProtection="1">
      <alignment horizontal="center" wrapText="1"/>
      <protection locked="0"/>
    </xf>
    <xf numFmtId="0" fontId="12" fillId="0" borderId="1" xfId="0" applyFont="1" applyBorder="1" applyAlignment="1" applyProtection="1">
      <alignment horizontal="left" wrapText="1"/>
      <protection locked="0"/>
    </xf>
    <xf numFmtId="44" fontId="12" fillId="0" borderId="1" xfId="1" applyFont="1" applyBorder="1" applyAlignment="1" applyProtection="1">
      <alignment horizontal="center" wrapText="1"/>
      <protection locked="0"/>
    </xf>
    <xf numFmtId="44" fontId="12" fillId="0" borderId="1" xfId="1" applyFont="1" applyBorder="1" applyAlignment="1">
      <alignment horizontal="center" wrapText="1"/>
    </xf>
    <xf numFmtId="0" fontId="3" fillId="2" borderId="1" xfId="0" applyFont="1" applyFill="1" applyBorder="1"/>
    <xf numFmtId="0" fontId="3" fillId="0" borderId="1" xfId="0" applyFont="1" applyBorder="1" applyAlignment="1">
      <alignment horizontal="right"/>
    </xf>
    <xf numFmtId="44" fontId="3" fillId="0" borderId="1" xfId="1" applyFont="1" applyBorder="1"/>
    <xf numFmtId="0" fontId="3" fillId="0" borderId="7" xfId="0" applyFont="1" applyBorder="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wrapText="1"/>
    </xf>
    <xf numFmtId="0" fontId="22" fillId="0" borderId="1" xfId="0" applyFont="1" applyBorder="1" applyAlignment="1">
      <alignment horizontal="center" wrapText="1"/>
    </xf>
    <xf numFmtId="0" fontId="22" fillId="0" borderId="1" xfId="0" applyFont="1" applyBorder="1" applyAlignment="1">
      <alignment horizontal="left" wrapText="1"/>
    </xf>
    <xf numFmtId="44" fontId="22" fillId="0" borderId="1" xfId="1" applyFont="1" applyBorder="1" applyAlignment="1">
      <alignment horizontal="center" wrapText="1"/>
    </xf>
    <xf numFmtId="0" fontId="8" fillId="2" borderId="1" xfId="0" applyFont="1" applyFill="1" applyBorder="1"/>
    <xf numFmtId="0" fontId="12" fillId="2" borderId="1" xfId="0" applyFont="1" applyFill="1" applyBorder="1" applyAlignment="1" applyProtection="1">
      <alignment horizontal="center" wrapText="1"/>
      <protection locked="0"/>
    </xf>
    <xf numFmtId="0" fontId="21" fillId="0" borderId="1" xfId="0" applyFont="1" applyBorder="1" applyAlignment="1">
      <alignment horizontal="center" wrapText="1"/>
    </xf>
    <xf numFmtId="44" fontId="12" fillId="2" borderId="1" xfId="1" applyFont="1" applyFill="1" applyBorder="1" applyAlignment="1" applyProtection="1">
      <alignment horizontal="center" wrapText="1"/>
      <protection locked="0"/>
    </xf>
    <xf numFmtId="44" fontId="12" fillId="2" borderId="1" xfId="1" applyFont="1" applyFill="1" applyBorder="1" applyAlignment="1">
      <alignment horizontal="center" wrapText="1"/>
    </xf>
    <xf numFmtId="0" fontId="23" fillId="7" borderId="1" xfId="0" applyFont="1" applyFill="1" applyBorder="1" applyAlignment="1">
      <alignment horizontal="center" wrapText="1"/>
    </xf>
    <xf numFmtId="0" fontId="23" fillId="7" borderId="1" xfId="0" applyFont="1" applyFill="1" applyBorder="1" applyAlignment="1">
      <alignment horizontal="left" wrapText="1"/>
    </xf>
    <xf numFmtId="44" fontId="23" fillId="7" borderId="1" xfId="1" applyFont="1" applyFill="1" applyBorder="1" applyAlignment="1" applyProtection="1">
      <alignment horizontal="center" wrapText="1"/>
      <protection locked="0"/>
    </xf>
    <xf numFmtId="44" fontId="23" fillId="7" borderId="1" xfId="1" applyFont="1" applyFill="1" applyBorder="1" applyAlignment="1">
      <alignment horizontal="center" wrapText="1"/>
    </xf>
    <xf numFmtId="0" fontId="26" fillId="0" borderId="1" xfId="0" applyFont="1" applyBorder="1" applyAlignment="1">
      <alignment horizontal="left" wrapText="1"/>
    </xf>
    <xf numFmtId="0" fontId="26" fillId="0" borderId="1" xfId="0" applyFont="1" applyBorder="1" applyAlignment="1">
      <alignment horizontal="center" wrapText="1"/>
    </xf>
    <xf numFmtId="44" fontId="26" fillId="0" borderId="1" xfId="2" applyFont="1" applyBorder="1" applyAlignment="1">
      <alignment horizontal="center" wrapText="1"/>
    </xf>
    <xf numFmtId="0" fontId="12" fillId="5" borderId="1" xfId="0" applyFont="1" applyFill="1" applyBorder="1" applyAlignment="1" applyProtection="1">
      <alignment horizontal="center" wrapText="1"/>
      <protection locked="0"/>
    </xf>
    <xf numFmtId="0" fontId="27" fillId="0" borderId="1" xfId="0" applyFont="1" applyBorder="1" applyAlignment="1">
      <alignment horizontal="center" wrapText="1"/>
    </xf>
    <xf numFmtId="44" fontId="12" fillId="5" borderId="1" xfId="1" applyFont="1" applyFill="1" applyBorder="1" applyAlignment="1" applyProtection="1">
      <alignment horizontal="center" wrapText="1"/>
      <protection locked="0"/>
    </xf>
    <xf numFmtId="44" fontId="12" fillId="5" borderId="1" xfId="1" applyFont="1" applyFill="1" applyBorder="1" applyAlignment="1">
      <alignment horizontal="center" wrapText="1"/>
    </xf>
    <xf numFmtId="0" fontId="23" fillId="3" borderId="1" xfId="0" applyFont="1" applyFill="1" applyBorder="1" applyAlignment="1">
      <alignment horizontal="center" wrapText="1"/>
    </xf>
    <xf numFmtId="0" fontId="23" fillId="3" borderId="1" xfId="0" applyFont="1" applyFill="1" applyBorder="1" applyAlignment="1">
      <alignment horizontal="left" wrapText="1"/>
    </xf>
    <xf numFmtId="44" fontId="23" fillId="0" borderId="1" xfId="1" applyFont="1" applyBorder="1" applyAlignment="1">
      <alignment horizontal="center" wrapText="1"/>
    </xf>
    <xf numFmtId="0" fontId="6" fillId="0" borderId="1" xfId="3" applyFont="1" applyFill="1" applyBorder="1" applyAlignment="1" applyProtection="1">
      <alignment horizontal="left" indent="1"/>
    </xf>
    <xf numFmtId="0" fontId="20" fillId="4" borderId="1" xfId="0" applyFont="1" applyFill="1" applyBorder="1" applyAlignment="1">
      <alignment horizontal="center" wrapText="1"/>
    </xf>
    <xf numFmtId="0" fontId="29" fillId="4" borderId="1" xfId="0" applyFont="1" applyFill="1" applyBorder="1" applyAlignment="1">
      <alignment horizontal="center" wrapText="1"/>
    </xf>
    <xf numFmtId="49" fontId="6" fillId="0" borderId="1" xfId="3" applyNumberFormat="1" applyFont="1" applyFill="1" applyBorder="1" applyAlignment="1" applyProtection="1">
      <alignment horizontal="left" indent="1"/>
    </xf>
    <xf numFmtId="0" fontId="18" fillId="4" borderId="3" xfId="0" applyFont="1" applyFill="1" applyBorder="1" applyAlignment="1" applyProtection="1">
      <alignment horizontal="center" wrapText="1"/>
      <protection locked="0"/>
    </xf>
    <xf numFmtId="0" fontId="18" fillId="4" borderId="6" xfId="0" applyFont="1" applyFill="1" applyBorder="1" applyAlignment="1" applyProtection="1">
      <alignment horizontal="center" wrapText="1"/>
      <protection locked="0"/>
    </xf>
    <xf numFmtId="0" fontId="3" fillId="2" borderId="8" xfId="4" applyFont="1" applyFill="1" applyBorder="1" applyAlignment="1">
      <alignment horizontal="center" wrapText="1"/>
    </xf>
    <xf numFmtId="0" fontId="3" fillId="2" borderId="4" xfId="4" applyFont="1" applyFill="1" applyBorder="1" applyAlignment="1">
      <alignment horizontal="center" wrapText="1"/>
    </xf>
    <xf numFmtId="0" fontId="17" fillId="0" borderId="0" xfId="4" applyFont="1" applyAlignment="1">
      <alignment horizontal="center" wrapText="1"/>
    </xf>
    <xf numFmtId="0" fontId="5" fillId="0" borderId="0" xfId="4" applyFont="1" applyAlignment="1">
      <alignment wrapText="1"/>
    </xf>
    <xf numFmtId="0" fontId="17" fillId="0" borderId="0" xfId="0" applyFont="1" applyAlignment="1">
      <alignment horizontal="center" wrapText="1"/>
    </xf>
    <xf numFmtId="0" fontId="5" fillId="0" borderId="0" xfId="0" applyFont="1" applyAlignment="1">
      <alignment wrapText="1"/>
    </xf>
    <xf numFmtId="0" fontId="3" fillId="2" borderId="3" xfId="4" applyFont="1" applyFill="1" applyBorder="1" applyAlignment="1">
      <alignment horizontal="center" wrapText="1"/>
    </xf>
    <xf numFmtId="0" fontId="3" fillId="2" borderId="6" xfId="4" applyFont="1" applyFill="1" applyBorder="1" applyAlignment="1">
      <alignment horizontal="center" wrapText="1"/>
    </xf>
    <xf numFmtId="0" fontId="3" fillId="2" borderId="8" xfId="0" applyFont="1" applyFill="1" applyBorder="1" applyAlignment="1">
      <alignment horizontal="center" wrapText="1"/>
    </xf>
    <xf numFmtId="0" fontId="3" fillId="2" borderId="7" xfId="0" applyFont="1" applyFill="1" applyBorder="1" applyAlignment="1">
      <alignment horizontal="center" wrapText="1"/>
    </xf>
    <xf numFmtId="0" fontId="3" fillId="2" borderId="4" xfId="0" applyFont="1" applyFill="1" applyBorder="1" applyAlignment="1">
      <alignment horizontal="center" wrapText="1"/>
    </xf>
    <xf numFmtId="0" fontId="17" fillId="0" borderId="5" xfId="0" applyFont="1" applyBorder="1" applyAlignment="1">
      <alignment horizontal="center" wrapText="1"/>
    </xf>
  </cellXfs>
  <cellStyles count="7">
    <cellStyle name="Comma" xfId="6" builtinId="3"/>
    <cellStyle name="Currency" xfId="1" builtinId="4"/>
    <cellStyle name="Currency 2" xfId="2" xr:uid="{00000000-0005-0000-0000-000002000000}"/>
    <cellStyle name="Hyperlink" xfId="3" builtinId="8"/>
    <cellStyle name="Normal" xfId="0" builtinId="0"/>
    <cellStyle name="Normal 2" xfId="4" xr:uid="{00000000-0005-0000-0000-000005000000}"/>
    <cellStyle name="Percent" xfId="5" builtinId="5"/>
  </cellStyles>
  <dxfs count="6">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62.xml"/><Relationship Id="rId2" Type="http://schemas.openxmlformats.org/officeDocument/2006/relationships/vmlDrawing" Target="../drawings/vmlDrawing62.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63.xml"/><Relationship Id="rId2" Type="http://schemas.openxmlformats.org/officeDocument/2006/relationships/vmlDrawing" Target="../drawings/vmlDrawing63.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64.xml"/><Relationship Id="rId2" Type="http://schemas.openxmlformats.org/officeDocument/2006/relationships/vmlDrawing" Target="../drawings/vmlDrawing64.v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66.xml"/><Relationship Id="rId2" Type="http://schemas.openxmlformats.org/officeDocument/2006/relationships/vmlDrawing" Target="../drawings/vmlDrawing66.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68.xml"/><Relationship Id="rId2" Type="http://schemas.openxmlformats.org/officeDocument/2006/relationships/vmlDrawing" Target="../drawings/vmlDrawing68.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71.xml"/><Relationship Id="rId2" Type="http://schemas.openxmlformats.org/officeDocument/2006/relationships/vmlDrawing" Target="../drawings/vmlDrawing71.v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96"/>
  <sheetViews>
    <sheetView showGridLines="0" tabSelected="1" zoomScale="80" zoomScaleNormal="80" zoomScaleSheetLayoutView="70" workbookViewId="0">
      <pane xSplit="1" ySplit="5" topLeftCell="B6" activePane="bottomRight" state="frozen"/>
      <selection activeCell="A7" sqref="A7"/>
      <selection pane="topRight" activeCell="A7" sqref="A7"/>
      <selection pane="bottomLeft" activeCell="A7" sqref="A7"/>
      <selection pane="bottomRight" activeCell="K62" sqref="K62"/>
    </sheetView>
  </sheetViews>
  <sheetFormatPr defaultRowHeight="12.75" x14ac:dyDescent="0.2"/>
  <cols>
    <col min="1" max="1" width="89.7109375" style="11" customWidth="1"/>
    <col min="2" max="2" width="21.140625" style="11" customWidth="1"/>
    <col min="3" max="3" width="19.5703125" style="11" customWidth="1"/>
    <col min="4" max="5" width="9.140625" style="11"/>
    <col min="6" max="6" width="32.42578125" style="11" bestFit="1" customWidth="1"/>
    <col min="7" max="16384" width="9.140625" style="11"/>
  </cols>
  <sheetData>
    <row r="1" spans="1:7" ht="24" customHeight="1" x14ac:dyDescent="0.25">
      <c r="A1" s="18" t="s">
        <v>141</v>
      </c>
      <c r="B1" s="88"/>
      <c r="C1" s="89"/>
      <c r="F1" s="11" t="s">
        <v>13</v>
      </c>
      <c r="G1" s="11">
        <v>0.06</v>
      </c>
    </row>
    <row r="2" spans="1:7" ht="24" customHeight="1" x14ac:dyDescent="0.25">
      <c r="A2" s="18" t="s">
        <v>21</v>
      </c>
      <c r="B2" s="88"/>
      <c r="C2" s="89"/>
    </row>
    <row r="3" spans="1:7" ht="24.75" customHeight="1" x14ac:dyDescent="0.25">
      <c r="A3" s="19" t="s">
        <v>68</v>
      </c>
      <c r="B3" s="88"/>
      <c r="C3" s="89"/>
      <c r="D3" s="3" t="s">
        <v>117</v>
      </c>
    </row>
    <row r="4" spans="1:7" ht="25.5" customHeight="1" x14ac:dyDescent="0.25">
      <c r="A4" s="18" t="s">
        <v>69</v>
      </c>
      <c r="B4" s="88"/>
      <c r="C4" s="89"/>
      <c r="D4" s="4" t="s">
        <v>118</v>
      </c>
    </row>
    <row r="5" spans="1:7" ht="25.5" customHeight="1" x14ac:dyDescent="0.25">
      <c r="A5" s="18" t="s">
        <v>26</v>
      </c>
      <c r="B5" s="85" t="s">
        <v>140</v>
      </c>
      <c r="C5" s="86" t="s">
        <v>137</v>
      </c>
      <c r="D5" s="4"/>
    </row>
    <row r="6" spans="1:7" ht="30" customHeight="1" x14ac:dyDescent="0.2">
      <c r="A6" s="7" t="str">
        <f>+'122 - Prof Subs Wages'!D2</f>
        <v>122 - SUBSTITUTE WAGES - Professional / Educational</v>
      </c>
      <c r="B6" s="20">
        <f>+'122 - Prof Subs Wages'!E19</f>
        <v>0</v>
      </c>
      <c r="C6" s="21"/>
    </row>
    <row r="7" spans="1:7" ht="30" customHeight="1" x14ac:dyDescent="0.2">
      <c r="A7" s="7" t="str">
        <f>+'123 - Prof Overtime Wages'!D2</f>
        <v>123 - OVERTIME WAGES - Professional / Educational</v>
      </c>
      <c r="B7" s="20">
        <f>+'123 - Prof Overtime Wages'!E27</f>
        <v>0</v>
      </c>
      <c r="C7" s="21"/>
      <c r="F7" s="13" t="s">
        <v>98</v>
      </c>
    </row>
    <row r="8" spans="1:7" ht="30" customHeight="1" x14ac:dyDescent="0.2">
      <c r="A8" s="7" t="str">
        <f>'142 - HRA Sub Wages'!D2</f>
        <v>142 - HRA Substitute Wages</v>
      </c>
      <c r="B8" s="20">
        <f>'142 - HRA Sub Wages'!E19</f>
        <v>0</v>
      </c>
      <c r="C8" s="21"/>
      <c r="F8" s="14" t="s">
        <v>101</v>
      </c>
    </row>
    <row r="9" spans="1:7" ht="30" customHeight="1" x14ac:dyDescent="0.2">
      <c r="A9" s="7" t="str">
        <f>'143 - HRA OT Wages'!D2</f>
        <v>143 - HRA OT Wages</v>
      </c>
      <c r="B9" s="20">
        <f>'143 - HRA OT Wages'!E19</f>
        <v>0</v>
      </c>
      <c r="C9" s="21"/>
      <c r="F9" s="17"/>
    </row>
    <row r="10" spans="1:7" ht="30" customHeight="1" x14ac:dyDescent="0.2">
      <c r="A10" s="7" t="str">
        <f>+'151 - Tax Collector Commissions'!C2</f>
        <v>151 - Tax Collector Commissions</v>
      </c>
      <c r="B10" s="20">
        <f>+'151 - Tax Collector Commissions'!D33</f>
        <v>0</v>
      </c>
      <c r="C10" s="21"/>
    </row>
    <row r="11" spans="1:7" ht="30" customHeight="1" x14ac:dyDescent="0.2">
      <c r="A11" s="7" t="str">
        <f>+'152 - Office-Clerical Sub Wages'!D2</f>
        <v>152 - Office / Clerical Substitute Wages</v>
      </c>
      <c r="B11" s="20">
        <f>+'152 - Office-Clerical Sub Wages'!E19</f>
        <v>0</v>
      </c>
      <c r="C11" s="21"/>
    </row>
    <row r="12" spans="1:7" ht="30" customHeight="1" x14ac:dyDescent="0.2">
      <c r="A12" s="7" t="str">
        <f>+'153 - Office-Clerical OT Wages'!D2</f>
        <v>153 - Office / Clerical Overtime Wages</v>
      </c>
      <c r="B12" s="20">
        <f>+'153 - Office-Clerical OT Wages'!E19</f>
        <v>0</v>
      </c>
      <c r="C12" s="21"/>
    </row>
    <row r="13" spans="1:7" ht="30" customHeight="1" x14ac:dyDescent="0.2">
      <c r="A13" s="7" t="str">
        <f>+'162 - Custodian Sub Wages'!D2</f>
        <v>162 - Custodian Substitute Wages</v>
      </c>
      <c r="B13" s="20">
        <f>+'162 - Custodian Sub Wages'!E19</f>
        <v>0</v>
      </c>
      <c r="C13" s="21"/>
    </row>
    <row r="14" spans="1:7" ht="30" customHeight="1" x14ac:dyDescent="0.2">
      <c r="A14" s="7" t="str">
        <f>+'163 - Custodian OT Wages'!D2</f>
        <v>163 - Custodian Overtime Wages</v>
      </c>
      <c r="B14" s="20">
        <f>+'163 - Custodian OT Wages'!E19</f>
        <v>0</v>
      </c>
      <c r="C14" s="21"/>
    </row>
    <row r="15" spans="1:7" ht="30" customHeight="1" x14ac:dyDescent="0.2">
      <c r="A15" s="7" t="str">
        <f>'183 - SPO OT Wages'!D2</f>
        <v>183 - School Police Officer Overtime/Supplemental Wages</v>
      </c>
      <c r="B15" s="20">
        <f>'183 - SPO OT Wages'!E19</f>
        <v>0</v>
      </c>
      <c r="C15" s="21"/>
    </row>
    <row r="16" spans="1:7" ht="30" customHeight="1" x14ac:dyDescent="0.2">
      <c r="A16" s="7" t="str">
        <f>+'192 - Aide Sub Wages'!D2</f>
        <v>192 - SUBSTITUTE WAGES - AIDES</v>
      </c>
      <c r="B16" s="20">
        <f>+'192 - Aide Sub Wages'!E19</f>
        <v>0</v>
      </c>
      <c r="C16" s="21"/>
    </row>
    <row r="17" spans="1:4" ht="30" customHeight="1" x14ac:dyDescent="0.2">
      <c r="A17" s="7" t="str">
        <f>+'193 - Aide Overtime Wages'!D2</f>
        <v>193 - OVERTIME WAGES - AIDES</v>
      </c>
      <c r="B17" s="20">
        <f>+'193 - Aide Overtime Wages'!E28</f>
        <v>0</v>
      </c>
      <c r="C17" s="21"/>
    </row>
    <row r="18" spans="1:4" ht="30" customHeight="1" x14ac:dyDescent="0.2">
      <c r="A18" s="12" t="s">
        <v>34</v>
      </c>
      <c r="B18" s="22">
        <f>ROUNDUP((SUM($B$6:$B$17)*0.0765),0)</f>
        <v>0</v>
      </c>
      <c r="C18" s="21"/>
    </row>
    <row r="19" spans="1:4" ht="30" customHeight="1" x14ac:dyDescent="0.2">
      <c r="A19" s="12" t="s">
        <v>35</v>
      </c>
      <c r="B19" s="22">
        <f>ROUNDUP(((SUM($B$6:$B$17)-$B$10)*0.35),0)</f>
        <v>0</v>
      </c>
      <c r="C19" s="21"/>
    </row>
    <row r="20" spans="1:4" ht="30" customHeight="1" x14ac:dyDescent="0.2">
      <c r="A20" s="12" t="s">
        <v>71</v>
      </c>
      <c r="B20" s="22">
        <v>0</v>
      </c>
      <c r="C20" s="21"/>
    </row>
    <row r="21" spans="1:4" ht="30" customHeight="1" x14ac:dyDescent="0.2">
      <c r="A21" s="12" t="s">
        <v>36</v>
      </c>
      <c r="B21" s="22">
        <f>ROUNDUP(((SUM($B$6:$B$17)-$B$10)*0.0085),0)</f>
        <v>0</v>
      </c>
      <c r="C21" s="21"/>
    </row>
    <row r="22" spans="1:4" ht="30" customHeight="1" x14ac:dyDescent="0.2">
      <c r="A22" s="87" t="str">
        <f>'240 - Tuition Expense'!E3</f>
        <v>240 - Tuition Expense Anticipated</v>
      </c>
      <c r="B22" s="20">
        <f>+'240 - Tuition Expense'!F18</f>
        <v>0</v>
      </c>
      <c r="C22" s="21"/>
      <c r="D22" s="16" t="s">
        <v>115</v>
      </c>
    </row>
    <row r="23" spans="1:4" ht="30" customHeight="1" x14ac:dyDescent="0.2">
      <c r="A23" s="5" t="str">
        <f>+'310 - Official-Admin Svcs'!C2</f>
        <v>310 - Official / Administrative Services</v>
      </c>
      <c r="B23" s="20">
        <f>+'310 - Official-Admin Svcs'!D18</f>
        <v>0</v>
      </c>
      <c r="C23" s="21"/>
    </row>
    <row r="24" spans="1:4" ht="30" customHeight="1" x14ac:dyDescent="0.2">
      <c r="A24" s="5" t="str">
        <f>+'322 - Prof Ed Svcs - IUs'!C2</f>
        <v>322 - Professional Educational Services – I U s</v>
      </c>
      <c r="B24" s="20">
        <f>+'322 - Prof Ed Svcs - IUs'!D26</f>
        <v>0</v>
      </c>
      <c r="C24" s="21"/>
    </row>
    <row r="25" spans="1:4" ht="30" customHeight="1" x14ac:dyDescent="0.2">
      <c r="A25" s="5" t="str">
        <f>+'323-Prof Ed Svcs-Oth Ed Agency'!C2</f>
        <v>323 - Professional Educational Services - Other Educational Agencies</v>
      </c>
      <c r="B25" s="20">
        <f>+'323-Prof Ed Svcs-Oth Ed Agency'!D18</f>
        <v>0</v>
      </c>
      <c r="C25" s="21"/>
    </row>
    <row r="26" spans="1:4" ht="30" customHeight="1" x14ac:dyDescent="0.2">
      <c r="A26" s="84" t="str">
        <f>'329 - Prof Ednl Svcs - Oth'!C2</f>
        <v>329 - Professional Educational Services - Other (Consultants)</v>
      </c>
      <c r="B26" s="20">
        <f>'329 - Prof Ednl Svcs - Oth'!D18</f>
        <v>0</v>
      </c>
      <c r="C26" s="21"/>
    </row>
    <row r="27" spans="1:4" ht="30" customHeight="1" x14ac:dyDescent="0.2">
      <c r="A27" s="5" t="str">
        <f>'330 - Other Prof Svcs'!C2</f>
        <v>330 - Other Professional Services</v>
      </c>
      <c r="B27" s="20">
        <f>'330 - Other Prof Svcs'!D27</f>
        <v>0</v>
      </c>
      <c r="C27" s="21"/>
    </row>
    <row r="28" spans="1:4" ht="30" customHeight="1" x14ac:dyDescent="0.2">
      <c r="A28" s="5" t="str">
        <f>'348 - Technology Services'!C2</f>
        <v>348 - Services in Support of the LEA’s Technology Plan</v>
      </c>
      <c r="B28" s="20">
        <f>'348 - Technology Services'!D18</f>
        <v>0</v>
      </c>
      <c r="C28" s="21"/>
    </row>
    <row r="29" spans="1:4" ht="30" customHeight="1" x14ac:dyDescent="0.2">
      <c r="A29" s="5" t="str">
        <f>'349 - Other Technical Svcs'!C2</f>
        <v>349 - Other Technical Services</v>
      </c>
      <c r="B29" s="20">
        <f>'349 - Other Technical Svcs'!D18</f>
        <v>0</v>
      </c>
      <c r="C29" s="21"/>
    </row>
    <row r="30" spans="1:4" ht="30" customHeight="1" x14ac:dyDescent="0.2">
      <c r="A30" s="5" t="str">
        <f>'350-Security Safety Svcs'!C2</f>
        <v>350 - Security/Safety Services</v>
      </c>
      <c r="B30" s="20">
        <f>'350-Security Safety Svcs'!D18</f>
        <v>0</v>
      </c>
      <c r="C30" s="21"/>
    </row>
    <row r="31" spans="1:4" ht="30" customHeight="1" x14ac:dyDescent="0.2">
      <c r="A31" s="5" t="str">
        <f>'360-Employee Trng &amp; Dev'!C2</f>
        <v>360 - Employee Training &amp; Development Services</v>
      </c>
      <c r="B31" s="20">
        <f>'360-Employee Trng &amp; Dev'!D26</f>
        <v>0</v>
      </c>
      <c r="C31" s="21"/>
      <c r="D31" s="16" t="s">
        <v>115</v>
      </c>
    </row>
    <row r="32" spans="1:4" ht="30" customHeight="1" x14ac:dyDescent="0.2">
      <c r="A32" s="5" t="str">
        <f>'390 - Oth Purch Prof &amp; Tec Svcs'!C2</f>
        <v>390 - Other Purchased Professional and Technical Services</v>
      </c>
      <c r="B32" s="20">
        <f>'390 - Oth Purch Prof &amp; Tec Svcs'!D18</f>
        <v>0</v>
      </c>
      <c r="C32" s="21"/>
    </row>
    <row r="33" spans="1:3" ht="30" customHeight="1" x14ac:dyDescent="0.2">
      <c r="A33" s="5" t="str">
        <f>'410 - Cleaning Svcs'!C2</f>
        <v>410 - Cleaning Services</v>
      </c>
      <c r="B33" s="20">
        <f>'410 - Cleaning Svcs'!D18</f>
        <v>0</v>
      </c>
      <c r="C33" s="21"/>
    </row>
    <row r="34" spans="1:3" ht="30" customHeight="1" x14ac:dyDescent="0.2">
      <c r="A34" s="5" t="str">
        <f>'411 - Disposal Svcs'!C2</f>
        <v>411 - Disposal Services</v>
      </c>
      <c r="B34" s="20">
        <f>'411 - Disposal Svcs'!D18</f>
        <v>0</v>
      </c>
      <c r="C34" s="21"/>
    </row>
    <row r="35" spans="1:3" ht="30" customHeight="1" x14ac:dyDescent="0.2">
      <c r="A35" s="5" t="str">
        <f>'412 - Snow Plow Svcs'!C2</f>
        <v>412 - Snow Plowing Services</v>
      </c>
      <c r="B35" s="20">
        <f>'412 - Snow Plow Svcs'!D18</f>
        <v>0</v>
      </c>
      <c r="C35" s="21"/>
    </row>
    <row r="36" spans="1:3" ht="30" customHeight="1" x14ac:dyDescent="0.2">
      <c r="A36" s="5" t="str">
        <f>'413 - Custodial Svcs'!C2</f>
        <v>413 - Custodial Services</v>
      </c>
      <c r="B36" s="20">
        <f>'413 - Custodial Svcs'!D18</f>
        <v>0</v>
      </c>
      <c r="C36" s="21"/>
    </row>
    <row r="37" spans="1:3" ht="30" customHeight="1" x14ac:dyDescent="0.2">
      <c r="A37" s="5" t="str">
        <f>'414 - Lawn Care Svcs'!C2</f>
        <v>414 - Lawn Care Services</v>
      </c>
      <c r="B37" s="20">
        <f>'414 - Lawn Care Svcs'!D18</f>
        <v>0</v>
      </c>
      <c r="C37" s="21"/>
    </row>
    <row r="38" spans="1:3" ht="30" customHeight="1" x14ac:dyDescent="0.2">
      <c r="A38" s="5" t="str">
        <f>'424 - Water-Sewage'!C2</f>
        <v>424 - Water / Sewage</v>
      </c>
      <c r="B38" s="20">
        <f>'424 - Water-Sewage'!D18</f>
        <v>0</v>
      </c>
      <c r="C38" s="21"/>
    </row>
    <row r="39" spans="1:3" ht="30" customHeight="1" x14ac:dyDescent="0.2">
      <c r="A39" s="5" t="str">
        <f>'431 - Repairs &amp; Maint of Bldg'!C2</f>
        <v>431 - Repair and Maintenance Services of Buildings</v>
      </c>
      <c r="B39" s="20">
        <f>'431 - Repairs &amp; Maint of Bldg'!D18</f>
        <v>0</v>
      </c>
      <c r="C39" s="21"/>
    </row>
    <row r="40" spans="1:3" ht="30" customHeight="1" x14ac:dyDescent="0.2">
      <c r="A40" s="15" t="str">
        <f>'432 - Repairs &amp; Maint of Equip'!C2</f>
        <v>432 - Repairs and Maintenance Services of Equipment</v>
      </c>
      <c r="B40" s="23">
        <f>'432 - Repairs &amp; Maint of Equip'!D18</f>
        <v>0</v>
      </c>
      <c r="C40" s="21"/>
    </row>
    <row r="41" spans="1:3" ht="30" customHeight="1" x14ac:dyDescent="0.2">
      <c r="A41" s="5" t="str">
        <f>'433 - Repairs &amp; Maint of Veh'!C2</f>
        <v>433 - Repairs and Maintenance Services of Vehicles</v>
      </c>
      <c r="B41" s="20">
        <f>'433 - Repairs &amp; Maint of Veh'!D18</f>
        <v>0</v>
      </c>
      <c r="C41" s="21"/>
    </row>
    <row r="42" spans="1:3" ht="30" customHeight="1" x14ac:dyDescent="0.2">
      <c r="A42" s="5" t="str">
        <f>'438-Maint,Repair Sys,Eq,Infra'!C2</f>
        <v>438 - Maint., Repair, &amp; Upgrade of Information Systems, Equipment, and Infrastructure</v>
      </c>
      <c r="B42" s="20">
        <f>'438-Maint,Repair Sys,Eq,Infra'!D35</f>
        <v>0</v>
      </c>
      <c r="C42" s="21"/>
    </row>
    <row r="43" spans="1:3" ht="30" customHeight="1" x14ac:dyDescent="0.2">
      <c r="A43" s="5" t="str">
        <f>'442 - Rental of Equipment'!C2</f>
        <v>442 - Rental of Equipment</v>
      </c>
      <c r="B43" s="20">
        <f>'442 - Rental of Equipment'!D18</f>
        <v>0</v>
      </c>
      <c r="C43" s="21"/>
    </row>
    <row r="44" spans="1:3" ht="30" customHeight="1" x14ac:dyDescent="0.2">
      <c r="A44" s="5" t="str">
        <f>'444 - Rental of Vehicles'!C2</f>
        <v>444 - Rental of Vehicles</v>
      </c>
      <c r="B44" s="20">
        <f>'444 - Rental of Vehicles'!D18</f>
        <v>0</v>
      </c>
      <c r="C44" s="21"/>
    </row>
    <row r="45" spans="1:3" ht="30" customHeight="1" x14ac:dyDescent="0.2">
      <c r="A45" s="5" t="str">
        <f>'448 - Lease-Rental HW&amp;Rel Tech'!C2</f>
        <v>448 - Rental of Hardware &amp; Related Technology Services</v>
      </c>
      <c r="B45" s="20">
        <f>'448 - Lease-Rental HW&amp;Rel Tech'!D18</f>
        <v>0</v>
      </c>
      <c r="C45" s="21"/>
    </row>
    <row r="46" spans="1:3" ht="30" customHeight="1" x14ac:dyDescent="0.2">
      <c r="A46" s="5" t="str">
        <f>'449 - Other Rentals'!C2</f>
        <v>449 - Other Rentals</v>
      </c>
      <c r="B46" s="20">
        <f>'449 - Other Rentals'!D18</f>
        <v>0</v>
      </c>
      <c r="C46" s="21"/>
    </row>
    <row r="47" spans="1:3" ht="30" customHeight="1" x14ac:dyDescent="0.2">
      <c r="A47" s="15" t="str">
        <f>'513 - Field Trips'!C2</f>
        <v>513 - Student Transportation Services - including Field Trips</v>
      </c>
      <c r="B47" s="23">
        <f>'513 - Field Trips'!D18</f>
        <v>0</v>
      </c>
      <c r="C47" s="21"/>
    </row>
    <row r="48" spans="1:3" ht="30" customHeight="1" x14ac:dyDescent="0.2">
      <c r="A48" s="5" t="str">
        <f>'516 - Trans Svcs from IU'!C2</f>
        <v>516 - Student Transportation Services From The IU</v>
      </c>
      <c r="B48" s="20">
        <f>'516 - Trans Svcs from IU'!D18</f>
        <v>0</v>
      </c>
      <c r="C48" s="21"/>
    </row>
    <row r="49" spans="1:3" ht="30" customHeight="1" x14ac:dyDescent="0.2">
      <c r="A49" s="5" t="str">
        <f>'522 - Auto Insurance'!C2</f>
        <v>522 - Automotive Liability Insurance</v>
      </c>
      <c r="B49" s="20">
        <f>'522 - Auto Insurance'!D18</f>
        <v>0</v>
      </c>
      <c r="C49" s="21"/>
    </row>
    <row r="50" spans="1:3" ht="30" customHeight="1" x14ac:dyDescent="0.2">
      <c r="A50" s="5" t="str">
        <f>'525 - Bonding Insurance'!C2</f>
        <v>525 - Bonding Insurance</v>
      </c>
      <c r="B50" s="20">
        <f>'525 - Bonding Insurance'!D18</f>
        <v>0</v>
      </c>
      <c r="C50" s="21"/>
    </row>
    <row r="51" spans="1:3" ht="30" customHeight="1" x14ac:dyDescent="0.2">
      <c r="A51" s="5" t="str">
        <f>'529 - Other Insurance'!C2</f>
        <v>529 - Other Insurance</v>
      </c>
      <c r="B51" s="20">
        <f>'529 - Other Insurance'!D18</f>
        <v>0</v>
      </c>
      <c r="C51" s="21"/>
    </row>
    <row r="52" spans="1:3" ht="30" customHeight="1" x14ac:dyDescent="0.2">
      <c r="A52" s="5" t="str">
        <f>'530 - Communications'!C2</f>
        <v>530 - Communications</v>
      </c>
      <c r="B52" s="20">
        <f>'530 - Communications'!D18</f>
        <v>0</v>
      </c>
      <c r="C52" s="21"/>
    </row>
    <row r="53" spans="1:3" ht="30" customHeight="1" x14ac:dyDescent="0.2">
      <c r="A53" s="5" t="str">
        <f>'538 - Transport-Telecom Svcs'!C2</f>
        <v>538 - Transport / Telecommunication Services</v>
      </c>
      <c r="B53" s="20">
        <f>'538 - Transport-Telecom Svcs'!D18</f>
        <v>0</v>
      </c>
      <c r="C53" s="21"/>
    </row>
    <row r="54" spans="1:3" ht="30" customHeight="1" x14ac:dyDescent="0.2">
      <c r="A54" s="5" t="str">
        <f>'549 - Advertising'!C2</f>
        <v>549 - Advertising and Public Relations</v>
      </c>
      <c r="B54" s="20">
        <f>'549 - Advertising'!D18</f>
        <v>0</v>
      </c>
      <c r="C54" s="21"/>
    </row>
    <row r="55" spans="1:3" ht="30" customHeight="1" x14ac:dyDescent="0.2">
      <c r="A55" s="5" t="str">
        <f>'550 - Printing and Binding'!C2</f>
        <v>550 - Printing and Binding</v>
      </c>
      <c r="B55" s="20">
        <f>'550 - Printing and Binding'!D18</f>
        <v>0</v>
      </c>
      <c r="C55" s="21"/>
    </row>
    <row r="56" spans="1:3" ht="30" customHeight="1" x14ac:dyDescent="0.2">
      <c r="A56" s="5" t="str">
        <f>'561 - Tuition to Other PA Sch'!C2</f>
        <v>561 - Tuition to Other School Districts in PA</v>
      </c>
      <c r="B56" s="20">
        <f>'561 - Tuition to Other PA Sch'!D18</f>
        <v>0</v>
      </c>
      <c r="C56" s="21"/>
    </row>
    <row r="57" spans="1:3" ht="30" customHeight="1" x14ac:dyDescent="0.2">
      <c r="A57" s="5" t="str">
        <f>'562 - Tuition to PA Charter Sch'!C2</f>
        <v>562 - Tuition to PA Charter Schools</v>
      </c>
      <c r="B57" s="20">
        <f>'562 - Tuition to PA Charter Sch'!D18</f>
        <v>0</v>
      </c>
      <c r="C57" s="21"/>
    </row>
    <row r="58" spans="1:3" ht="30" customHeight="1" x14ac:dyDescent="0.2">
      <c r="A58" s="5" t="str">
        <f>'563 - Tuition to Nonpublic Sch'!C2</f>
        <v>563 - Tuition to Nonpublic Schools</v>
      </c>
      <c r="B58" s="20">
        <f>'563 - Tuition to Nonpublic Sch'!D18</f>
        <v>0</v>
      </c>
      <c r="C58" s="21"/>
    </row>
    <row r="59" spans="1:3" ht="30" customHeight="1" x14ac:dyDescent="0.2">
      <c r="A59" s="5" t="str">
        <f>'564 - Tuition to AVTS'!C2</f>
        <v>564 - Tuition to Career and Technology Centers/Area Vocational Technical Schools</v>
      </c>
      <c r="B59" s="20">
        <f>'564 - Tuition to AVTS'!D28</f>
        <v>0</v>
      </c>
      <c r="C59" s="21"/>
    </row>
    <row r="60" spans="1:3" ht="30" customHeight="1" x14ac:dyDescent="0.2">
      <c r="A60" s="5" t="str">
        <f>'566 - Tui-Higher Ed &amp; Technl'!C2</f>
        <v>566 - Tuition to Institutions of Higher Education &amp; Technical Institutes</v>
      </c>
      <c r="B60" s="20">
        <f>'566 - Tui-Higher Ed &amp; Technl'!D18</f>
        <v>0</v>
      </c>
      <c r="C60" s="21"/>
    </row>
    <row r="61" spans="1:3" ht="30" customHeight="1" x14ac:dyDescent="0.2">
      <c r="A61" s="5" t="str">
        <f>'567 - Tuition to Appr Priv Sch'!C2</f>
        <v>567 - Tuition to Approved Private Schools (APS) and PA Chartered Schools</v>
      </c>
      <c r="B61" s="20">
        <f>'567 - Tuition to Appr Priv Sch'!D18</f>
        <v>0</v>
      </c>
      <c r="C61" s="21"/>
    </row>
    <row r="62" spans="1:3" ht="30" customHeight="1" x14ac:dyDescent="0.2">
      <c r="A62" s="5" t="str">
        <f>'568 - Tuition to PRRI &amp; Det Ctr'!C2</f>
        <v>568 - Tuition to Private Residential Rehabilitative Institutions (PRRI) [In-State] &amp; Detention Centers</v>
      </c>
      <c r="B62" s="20">
        <f>'568 - Tuition to PRRI &amp; Det Ctr'!D18</f>
        <v>0</v>
      </c>
      <c r="C62" s="21"/>
    </row>
    <row r="63" spans="1:3" ht="30" customHeight="1" x14ac:dyDescent="0.2">
      <c r="A63" s="5" t="str">
        <f>'569 - Tuition - Other'!C2</f>
        <v>569 - Tuition - Other</v>
      </c>
      <c r="B63" s="20">
        <f>'569 - Tuition - Other'!D26</f>
        <v>0</v>
      </c>
      <c r="C63" s="21"/>
    </row>
    <row r="64" spans="1:3" ht="30" customHeight="1" x14ac:dyDescent="0.2">
      <c r="A64" s="15" t="str">
        <f>'580 - Travel'!C2</f>
        <v>580 - Travel</v>
      </c>
      <c r="B64" s="23">
        <f>'580 - Travel'!D26</f>
        <v>0</v>
      </c>
      <c r="C64" s="21"/>
    </row>
    <row r="65" spans="1:3" ht="30" customHeight="1" x14ac:dyDescent="0.2">
      <c r="A65" s="84" t="str">
        <f>'591 - Misc Purch Svcs'!C2</f>
        <v>591 - Services Purchased Locally</v>
      </c>
      <c r="B65" s="20">
        <f>'591 - Misc Purch Svcs'!D18</f>
        <v>0</v>
      </c>
      <c r="C65" s="21"/>
    </row>
    <row r="66" spans="1:3" ht="30" customHeight="1" x14ac:dyDescent="0.2">
      <c r="A66" s="5" t="str">
        <f>'594-IU Pmts by WH-Spec Classes'!C2</f>
        <v>594 - IU Payments by Withholding for Special Classes</v>
      </c>
      <c r="B66" s="20">
        <f>'594-IU Pmts by WH-Spec Classes'!D18</f>
        <v>0</v>
      </c>
      <c r="C66" s="21"/>
    </row>
    <row r="67" spans="1:3" ht="30" customHeight="1" x14ac:dyDescent="0.2">
      <c r="A67" s="5" t="str">
        <f>'595 - IU Payments by WH'!C2</f>
        <v>595 - Intermediate Unit Payments by Withholding</v>
      </c>
      <c r="B67" s="20">
        <f>'595 - IU Payments by WH'!D18</f>
        <v>0</v>
      </c>
      <c r="C67" s="21"/>
    </row>
    <row r="68" spans="1:3" ht="30" customHeight="1" x14ac:dyDescent="0.2">
      <c r="A68" s="5" t="str">
        <f>'599 - Other Misc Purch Svcs'!C2</f>
        <v>599 - Other Miscellaneous Purchased Services</v>
      </c>
      <c r="B68" s="20">
        <f>'599 - Other Misc Purch Svcs'!D18</f>
        <v>0</v>
      </c>
      <c r="C68" s="21"/>
    </row>
    <row r="69" spans="1:3" ht="30" customHeight="1" x14ac:dyDescent="0.2">
      <c r="A69" s="15" t="str">
        <f>'610 - General Supplies'!C2</f>
        <v>610 - General Supplies</v>
      </c>
      <c r="B69" s="23">
        <f>'610 - General Supplies'!D45</f>
        <v>0</v>
      </c>
      <c r="C69" s="21"/>
    </row>
    <row r="70" spans="1:3" ht="30" customHeight="1" x14ac:dyDescent="0.2">
      <c r="A70" s="5" t="str">
        <f>'631 - Student Meals'!C2</f>
        <v>631 - Student Meals</v>
      </c>
      <c r="B70" s="20">
        <f>'631 - Student Meals'!D18</f>
        <v>0</v>
      </c>
      <c r="C70" s="21"/>
    </row>
    <row r="71" spans="1:3" ht="30" customHeight="1" x14ac:dyDescent="0.2">
      <c r="A71" s="5" t="str">
        <f>'634 - Snacks'!C2</f>
        <v>634 - Student Snacks</v>
      </c>
      <c r="B71" s="20">
        <f>'634 - Snacks'!D18</f>
        <v>0</v>
      </c>
      <c r="C71" s="21"/>
    </row>
    <row r="72" spans="1:3" ht="30" customHeight="1" x14ac:dyDescent="0.2">
      <c r="A72" s="5" t="str">
        <f>'635 - MealsRefreshments'!C2</f>
        <v>635 - Meals / Refreshments - Non-Instructional</v>
      </c>
      <c r="B72" s="20">
        <f>'635 - MealsRefreshments'!D18</f>
        <v>0</v>
      </c>
      <c r="C72" s="21"/>
    </row>
    <row r="73" spans="1:3" ht="30" customHeight="1" x14ac:dyDescent="0.2">
      <c r="A73" s="15" t="str">
        <f>'640 - Books &amp; Periodicals'!C2</f>
        <v>640 - Books &amp; Periodicals</v>
      </c>
      <c r="B73" s="23">
        <f>'640 - Books &amp; Periodicals'!D45</f>
        <v>0</v>
      </c>
      <c r="C73" s="21"/>
    </row>
    <row r="74" spans="1:3" ht="30" customHeight="1" x14ac:dyDescent="0.2">
      <c r="A74" s="15" t="str">
        <f>'650 - Supplies &amp; Fees-Tech Rel'!C2</f>
        <v>650 - Supplies &amp; Fees - Technology Related</v>
      </c>
      <c r="B74" s="23">
        <f>'650 - Supplies &amp; Fees-Tech Rel'!D20</f>
        <v>0</v>
      </c>
      <c r="C74" s="21"/>
    </row>
    <row r="75" spans="1:3" ht="30" customHeight="1" x14ac:dyDescent="0.2">
      <c r="A75" s="84" t="str">
        <f>'752 - Capital Eq - OrigAdd'!C2</f>
        <v>752 - Capitalized Equipment - Original and Additional</v>
      </c>
      <c r="B75" s="20">
        <f>'752 - Capital Eq - OrigAdd'!D20</f>
        <v>0</v>
      </c>
      <c r="C75" s="21"/>
    </row>
    <row r="76" spans="1:3" ht="30" customHeight="1" x14ac:dyDescent="0.2">
      <c r="A76" s="5" t="str">
        <f>'756 - Cap Tech Hdwe &amp; Eq-ORIG '!C2</f>
        <v>756 - Capitalized Technology Equipment - Original</v>
      </c>
      <c r="B76" s="20">
        <f>'756 - Cap Tech Hdwe &amp; Eq-ORIG '!D20</f>
        <v>0</v>
      </c>
      <c r="C76" s="21"/>
    </row>
    <row r="77" spans="1:3" ht="30" customHeight="1" x14ac:dyDescent="0.2">
      <c r="A77" s="5" t="str">
        <f>'758 - Cap Tech Software - ORIG'!C2</f>
        <v>758 - Capitalized Technology Software - Original</v>
      </c>
      <c r="B77" s="20">
        <f>'758 - Cap Tech Software - ORIG'!D20</f>
        <v>0</v>
      </c>
      <c r="C77" s="21"/>
    </row>
    <row r="78" spans="1:3" ht="30" customHeight="1" x14ac:dyDescent="0.2">
      <c r="A78" s="84" t="str">
        <f>'762 - Capital Equipment Repl'!C2</f>
        <v>762 - Capitalized Equipment -  Replacement</v>
      </c>
      <c r="B78" s="20">
        <f>'762 - Capital Equipment Repl'!D20</f>
        <v>0</v>
      </c>
      <c r="C78" s="21"/>
    </row>
    <row r="79" spans="1:3" ht="30" customHeight="1" x14ac:dyDescent="0.2">
      <c r="A79" s="5" t="str">
        <f>'766 - Cap Tech Hdwe&amp;Eq-REPLACE'!C2</f>
        <v>766 - Capitalized Technology Equipment - Replacement</v>
      </c>
      <c r="B79" s="20">
        <f>'766 - Cap Tech Hdwe&amp;Eq-REPLACE'!D20</f>
        <v>0</v>
      </c>
      <c r="C79" s="21"/>
    </row>
    <row r="80" spans="1:3" ht="30" customHeight="1" x14ac:dyDescent="0.2">
      <c r="A80" s="5" t="str">
        <f>'768 - Capital Tech Eq Repl'!C2</f>
        <v>768 - Capitalized Technology Software - Replacement</v>
      </c>
      <c r="B80" s="20">
        <f>'768 - Capital Tech Eq Repl'!D20</f>
        <v>0</v>
      </c>
      <c r="C80" s="21"/>
    </row>
    <row r="81" spans="1:3" ht="30" customHeight="1" x14ac:dyDescent="0.2">
      <c r="A81" s="15" t="str">
        <f>'810 - Dues and Fees'!C2</f>
        <v>810 - Dues and Fees</v>
      </c>
      <c r="B81" s="23">
        <f>'810 - Dues and Fees'!D18</f>
        <v>0</v>
      </c>
      <c r="C81" s="21"/>
    </row>
    <row r="82" spans="1:3" ht="30" customHeight="1" x14ac:dyDescent="0.2">
      <c r="A82" s="5" t="str">
        <f>'820 - Claims &amp; Judgments'!C2</f>
        <v>820 - Claims, Judgments, and Penalties Against the LEA</v>
      </c>
      <c r="B82" s="20">
        <f>'820 - Claims &amp; Judgments'!D18</f>
        <v>0</v>
      </c>
      <c r="C82" s="21"/>
    </row>
    <row r="83" spans="1:3" ht="30" customHeight="1" x14ac:dyDescent="0.2">
      <c r="A83" s="5" t="str">
        <f>'834 - Interest-Leases'!C2</f>
        <v>834 - Interest - Leases</v>
      </c>
      <c r="B83" s="20">
        <f>'834 - Interest-Leases'!D18</f>
        <v>0</v>
      </c>
      <c r="C83" s="21"/>
    </row>
    <row r="84" spans="1:3" ht="30" customHeight="1" x14ac:dyDescent="0.2">
      <c r="A84" s="5" t="str">
        <f>'840 - Contingency'!C2</f>
        <v>840 - Contingency</v>
      </c>
      <c r="B84" s="20">
        <f>'840 - Contingency'!D18</f>
        <v>0</v>
      </c>
      <c r="C84" s="21"/>
    </row>
    <row r="85" spans="1:3" ht="30" customHeight="1" x14ac:dyDescent="0.2">
      <c r="A85" s="5" t="str">
        <f>'860 - Grants to Munis &amp; CSOs'!C2</f>
        <v>860 - Donations to Municipal &amp; Community Service Organizations</v>
      </c>
      <c r="B85" s="20">
        <f>'860 - Grants to Munis &amp; CSOs'!D18</f>
        <v>0</v>
      </c>
      <c r="C85" s="21"/>
    </row>
    <row r="86" spans="1:3" ht="30" customHeight="1" x14ac:dyDescent="0.2">
      <c r="A86" s="5" t="str">
        <f>'891 - Miscellaneous'!C2</f>
        <v>891 - Other Miscellaneous Expenditures.</v>
      </c>
      <c r="B86" s="20">
        <f>'891 - Miscellaneous'!D18</f>
        <v>0</v>
      </c>
      <c r="C86" s="21"/>
    </row>
    <row r="87" spans="1:3" ht="30" customHeight="1" x14ac:dyDescent="0.2">
      <c r="A87" s="84" t="str">
        <f>'893 - Scholarships'!C2</f>
        <v>893 - Scholarships</v>
      </c>
      <c r="B87" s="20">
        <f>'893 - Scholarships'!D18</f>
        <v>0</v>
      </c>
      <c r="C87" s="21"/>
    </row>
    <row r="88" spans="1:3" ht="30" customHeight="1" x14ac:dyDescent="0.2">
      <c r="A88" s="15" t="str">
        <f>'894-Student Conferences &amp; Fees'!C2</f>
        <v>894 - Student Fees for Instruction Related Events.</v>
      </c>
      <c r="B88" s="23">
        <f>'894-Student Conferences &amp; Fees'!D18</f>
        <v>0</v>
      </c>
      <c r="C88" s="21"/>
    </row>
    <row r="89" spans="1:3" ht="30" customHeight="1" x14ac:dyDescent="0.2">
      <c r="A89" s="84" t="str">
        <f>'913 - Leases - Principal Pmts'!C2</f>
        <v>913 - Leases - Principal Payments</v>
      </c>
      <c r="B89" s="20">
        <f>'913 - Leases - Principal Pmts'!D29</f>
        <v>0</v>
      </c>
      <c r="C89" s="21"/>
    </row>
    <row r="90" spans="1:3" ht="30" customHeight="1" x14ac:dyDescent="0.2">
      <c r="A90" s="5" t="str">
        <f>'932 - Capital Reserve Funds'!C2</f>
        <v>932 - Capital Reserve Fund Transfers Applicable to Fund 32</v>
      </c>
      <c r="B90" s="20">
        <f>'932 - Capital Reserve Funds'!D18</f>
        <v>0</v>
      </c>
      <c r="C90" s="21"/>
    </row>
    <row r="91" spans="1:3" ht="30" customHeight="1" x14ac:dyDescent="0.2">
      <c r="A91" s="5" t="str">
        <f>'939 - Other Fund Transfers'!C2</f>
        <v>939 - Other Fund Transfers</v>
      </c>
      <c r="B91" s="20">
        <f>'939 - Other Fund Transfers'!D18</f>
        <v>0</v>
      </c>
      <c r="C91" s="21"/>
    </row>
    <row r="92" spans="1:3" ht="30" customHeight="1" x14ac:dyDescent="0.2">
      <c r="A92" s="5" t="str">
        <f>'990 - Misc Other Uses of Funds'!C2</f>
        <v>990 - Miscellaneous Other Uses of Funds</v>
      </c>
      <c r="B92" s="20">
        <f>'990 - Misc Other Uses of Funds'!D18</f>
        <v>0</v>
      </c>
      <c r="C92" s="21"/>
    </row>
    <row r="93" spans="1:3" s="2" customFormat="1" ht="35.1" customHeight="1" x14ac:dyDescent="0.25">
      <c r="A93" s="24" t="s">
        <v>4</v>
      </c>
      <c r="B93" s="25">
        <f>SUM(B6:B92)</f>
        <v>0</v>
      </c>
      <c r="C93" s="25">
        <f>SUM(C6:C92)</f>
        <v>0</v>
      </c>
    </row>
    <row r="94" spans="1:3" ht="15" x14ac:dyDescent="0.2">
      <c r="A94" s="10" t="s">
        <v>142</v>
      </c>
      <c r="B94" s="26">
        <f>C93</f>
        <v>0</v>
      </c>
    </row>
    <row r="95" spans="1:3" ht="15" x14ac:dyDescent="0.2">
      <c r="A95" s="10" t="s">
        <v>87</v>
      </c>
      <c r="B95" s="8">
        <f>+B93-B94</f>
        <v>0</v>
      </c>
    </row>
    <row r="96" spans="1:3" ht="15" x14ac:dyDescent="0.2">
      <c r="A96" s="10" t="s">
        <v>88</v>
      </c>
      <c r="B96" s="9" t="e">
        <f>ROUND(B95/B94,4)</f>
        <v>#DIV/0!</v>
      </c>
    </row>
  </sheetData>
  <sheetProtection algorithmName="SHA-512" hashValue="2LvuCerCa32F6B3EwJyby8uit3Uhu9KgA+kDZzqCezV8xS52f2LbKG5rmokbanqyP4rgYa7neBkS3klXRorFcw==" saltValue="pxbJ3NR5nQJXsVupLBq9Sw==" spinCount="100000" sheet="1" objects="1" scenarios="1"/>
  <mergeCells count="4">
    <mergeCell ref="B1:C1"/>
    <mergeCell ref="B4:C4"/>
    <mergeCell ref="B2:C2"/>
    <mergeCell ref="B3:C3"/>
  </mergeCells>
  <phoneticPr fontId="2" type="noConversion"/>
  <conditionalFormatting sqref="B95">
    <cfRule type="cellIs" dxfId="5" priority="7" stopIfTrue="1" operator="lessThan">
      <formula>0</formula>
    </cfRule>
    <cfRule type="cellIs" dxfId="4" priority="8" stopIfTrue="1" operator="greaterThan">
      <formula>0</formula>
    </cfRule>
  </conditionalFormatting>
  <conditionalFormatting sqref="B95:B96">
    <cfRule type="cellIs" dxfId="3" priority="1" stopIfTrue="1" operator="lessThan">
      <formula>7669.5</formula>
    </cfRule>
    <cfRule type="cellIs" dxfId="2" priority="4" stopIfTrue="1" operator="greaterThan">
      <formula>0</formula>
    </cfRule>
  </conditionalFormatting>
  <conditionalFormatting sqref="B96">
    <cfRule type="cellIs" dxfId="1" priority="2" stopIfTrue="1" operator="greaterThan">
      <formula>0</formula>
    </cfRule>
    <cfRule type="cellIs" dxfId="0" priority="3" stopIfTrue="1" operator="lessThan">
      <formula>0</formula>
    </cfRule>
  </conditionalFormatting>
  <hyperlinks>
    <hyperlink ref="A22" location="'240 - Tuition Expense'!A7" display="'240 - Tuition Expense'!A7" xr:uid="{00000000-0004-0000-0000-000000000000}"/>
    <hyperlink ref="A24" location="'322 - Prof Ed Svcs - IUs'!A7" display="'322 - Prof Ed Svcs - IUs'!A7" xr:uid="{00000000-0004-0000-0000-000001000000}"/>
    <hyperlink ref="A25" location="'323-Prof Ed Svcs-Oth Ed Agency'!A7" display="'323-Prof Ed Svcs-Oth Ed Agency'!A7" xr:uid="{00000000-0004-0000-0000-000002000000}"/>
    <hyperlink ref="A23" location="'310 - Official-Admin Svcs'!A7" display="+'310 - Official-Admin Svcs'!C2" xr:uid="{00000000-0004-0000-0000-000003000000}"/>
    <hyperlink ref="A6" location="'122 - Prof Subs Wages'!A8" display="'122 - Prof Subs Wages'!A8" xr:uid="{00000000-0004-0000-0000-000004000000}"/>
    <hyperlink ref="A7" location="'123 - Prof Overtime Wages'!A8" display="'123 - Prof Overtime Wages'!A8" xr:uid="{00000000-0004-0000-0000-000005000000}"/>
    <hyperlink ref="A16" location="'192 - Aide Sub Wages'!A8" display="'192 - Aide Sub Wages'!A8" xr:uid="{00000000-0004-0000-0000-000006000000}"/>
    <hyperlink ref="A17" location="'193 - Aide Overtime Wages'!A8" display="'193 - Aide Overtime Wages'!A8" xr:uid="{00000000-0004-0000-0000-000007000000}"/>
    <hyperlink ref="A10" location="'151 - Tax Collector Commissions'!A7" display="'151 - Tax Collector Commissions'!A7" xr:uid="{00000000-0004-0000-0000-000008000000}"/>
    <hyperlink ref="A11" location="'152 - Office-Clerical Sub Wages'!A7" display="'152 - Office-Clerical Sub Wages'!A7" xr:uid="{00000000-0004-0000-0000-000009000000}"/>
    <hyperlink ref="A12" location="'153 - Office-Clerical OT Wages'!A7" display="'153 - Office-Clerical OT Wages'!A7" xr:uid="{00000000-0004-0000-0000-00000A000000}"/>
    <hyperlink ref="A13" location="'162 - Custodian Sub Wages'!A7" display="'162 - Custodian Sub Wages'!A7" xr:uid="{00000000-0004-0000-0000-00000B000000}"/>
    <hyperlink ref="A14" location="'163 - Custodian OT Wages'!A7" display="'163 - Custodian OT Wages'!A7" xr:uid="{00000000-0004-0000-0000-00000C000000}"/>
    <hyperlink ref="A33" location="'410 - Cleaning Svcs'!A1" display="'410 - Cleaning Svcs'!A1" xr:uid="{00000000-0004-0000-0000-00000D000000}"/>
    <hyperlink ref="A26" location="'329 - Prof Ednl Svcs - Oth'!A1" display="'329 - Prof Ednl Svcs - Oth'!A1" xr:uid="{00000000-0004-0000-0000-00000E000000}"/>
    <hyperlink ref="A27" location="'330 - Other Prof Svcs'!A1" display="'330 - Other Prof Svcs'!A1" xr:uid="{00000000-0004-0000-0000-00000F000000}"/>
    <hyperlink ref="A28" location="'348 - Technology Services'!A1" display="'348 - Technology Services'!A1" xr:uid="{00000000-0004-0000-0000-000010000000}"/>
    <hyperlink ref="A29" location="'349 - Other Technical Svcs'!A1" display="'349 - Other Technical Svcs'!A1" xr:uid="{00000000-0004-0000-0000-000011000000}"/>
    <hyperlink ref="A30" location="'350-Security Safety Svcs'!A1" display="'350-Security Safety Svcs'!A1" xr:uid="{00000000-0004-0000-0000-000012000000}"/>
    <hyperlink ref="A31" location="'360-Employee Trng &amp; Dev'!A1" display="'360-Employee Trng &amp; Dev'!A1" xr:uid="{00000000-0004-0000-0000-000013000000}"/>
    <hyperlink ref="A32" location="'390 - Oth Purch Prof &amp; Tec Svcs'!A1" display="'390 - Oth Purch Prof &amp; Tec Svcs'!A1" xr:uid="{00000000-0004-0000-0000-000014000000}"/>
    <hyperlink ref="A34" location="'411 - Disposal Svcs'!A1" display="'411 - Disposal Svcs'!A1" xr:uid="{00000000-0004-0000-0000-000015000000}"/>
    <hyperlink ref="A35" location="'412 - Snow Plow Svcs'!A1" display="'412 - Snow Plow Svcs'!A1" xr:uid="{00000000-0004-0000-0000-000016000000}"/>
    <hyperlink ref="A36" location="'413 - Custodial Svcs'!A1" display="'413 - Custodial Svcs'!A1" xr:uid="{00000000-0004-0000-0000-000017000000}"/>
    <hyperlink ref="A37" location="'414 - Lawn Care Svcs'!A1" display="'414 - Lawn Care Svcs'!A1" xr:uid="{00000000-0004-0000-0000-000018000000}"/>
    <hyperlink ref="A38" location="'424 - Water-Sewage'!A1" display="'424 - Water-Sewage'!A1" xr:uid="{00000000-0004-0000-0000-000019000000}"/>
    <hyperlink ref="A39" location="'431 - Repairs &amp; Maint of Bldg'!A1" display="'431 - Repairs &amp; Maint of Bldg'!A1" xr:uid="{00000000-0004-0000-0000-00001A000000}"/>
    <hyperlink ref="A40" location="'432 - Repairs &amp; Maint of Equip'!A1" display="'432 - Repairs &amp; Maint of Equip'!A1" xr:uid="{00000000-0004-0000-0000-00001B000000}"/>
    <hyperlink ref="A41" location="'433 - Repairs &amp; Maint of Veh'!A1" display="'433 - Repairs &amp; Maint of Veh'!A1" xr:uid="{00000000-0004-0000-0000-00001C000000}"/>
    <hyperlink ref="A42" location="'438-Maint,Repair Sys,Eq,Infra'!A1" display="'438-Maint,Repair Sys,Eq,Infra'!A1" xr:uid="{00000000-0004-0000-0000-00001D000000}"/>
    <hyperlink ref="A43" location="'442 - Rental of Equipment'!A1" display="'442 - Rental of Equipment'!A1" xr:uid="{00000000-0004-0000-0000-00001E000000}"/>
    <hyperlink ref="A44" location="'444 - Rental of Vehicles'!A1" display="'444 - Rental of Vehicles'!A1" xr:uid="{00000000-0004-0000-0000-00001F000000}"/>
    <hyperlink ref="A45" location="'448 - Lease-Rental HW&amp;Rel Tech'!A1" display="'448 - Lease-Rental HW&amp;Rel Tech'!A1" xr:uid="{00000000-0004-0000-0000-000020000000}"/>
    <hyperlink ref="A46" location="'449 - Other Rentals'!A1" display="'449 - Other Rentals'!A1" xr:uid="{00000000-0004-0000-0000-000021000000}"/>
    <hyperlink ref="A47" location="'513 - Field Trips'!A1" display="'513 - Field Trips'!A1" xr:uid="{00000000-0004-0000-0000-000022000000}"/>
    <hyperlink ref="A48" location="'516 - Trans Svcs from IU'!A1" display="'516 - Trans Svcs from IU'!A1" xr:uid="{00000000-0004-0000-0000-000023000000}"/>
    <hyperlink ref="A49" location="'522 - Auto Insurance'!A1" display="'522 - Auto Insurance'!A1" xr:uid="{00000000-0004-0000-0000-000024000000}"/>
    <hyperlink ref="A50" location="'525 - Bonding Insurance'!A1" display="'525 - Bonding Insurance'!A1" xr:uid="{00000000-0004-0000-0000-000025000000}"/>
    <hyperlink ref="A51" location="'529 - Other Insurance'!A1" display="'529 - Other Insurance'!A1" xr:uid="{00000000-0004-0000-0000-000026000000}"/>
    <hyperlink ref="A52" location="'530 - Communications'!A1" display="'530 - Communications'!A1" xr:uid="{00000000-0004-0000-0000-000027000000}"/>
    <hyperlink ref="A53" location="'538 - Transport-Telecom Svcs'!A1" display="'538 - Transport-Telecom Svcs'!A1" xr:uid="{00000000-0004-0000-0000-000028000000}"/>
    <hyperlink ref="A54" location="'549 - Advertising'!A1" display="'549 - Advertising'!A1" xr:uid="{00000000-0004-0000-0000-000029000000}"/>
    <hyperlink ref="A55" location="'550 - Printing and Binding'!A1" display="'550 - Printing and Binding'!A1" xr:uid="{00000000-0004-0000-0000-00002A000000}"/>
    <hyperlink ref="A56" location="'561 - Tuition to Other PA Sch'!A1" display="'561 - Tuition to Other PA Sch'!A1" xr:uid="{00000000-0004-0000-0000-00002B000000}"/>
    <hyperlink ref="A57" location="'562 - Tuition to PA Charter Sch'!A1" display="'562 - Tuition to PA Charter Sch'!A1" xr:uid="{00000000-0004-0000-0000-00002C000000}"/>
    <hyperlink ref="A58" location="'563 - Tuition to Nonpublic Sch'!A1" display="'563 - Tuition to Nonpublic Sch'!A1" xr:uid="{00000000-0004-0000-0000-00002D000000}"/>
    <hyperlink ref="A59" location="'564 - Tuition to AVTS'!A1" display="'564 - Tuition to AVTS'!A1" xr:uid="{00000000-0004-0000-0000-00002E000000}"/>
    <hyperlink ref="A60" location="'566 - Tui-Higher Ed &amp; Technl'!A1" display="'566 - Tui-Higher Ed &amp; Technl'!A1" xr:uid="{00000000-0004-0000-0000-00002F000000}"/>
    <hyperlink ref="A61" location="'567 - Tuition to Appr Priv Sch'!A1" display="'567 - Tuition to Appr Priv Sch'!A1" xr:uid="{00000000-0004-0000-0000-000030000000}"/>
    <hyperlink ref="A62" location="'568 - Tuition to PRRI &amp; Det Ctr'!A1" display="'568 - Tuition to PRRI &amp; Det Ctr'!A1" xr:uid="{00000000-0004-0000-0000-000031000000}"/>
    <hyperlink ref="A63" location="'569 - Tuition - Other'!A1" display="'569 - Tuition - Other'!A1" xr:uid="{00000000-0004-0000-0000-000032000000}"/>
    <hyperlink ref="A64" location="'580 - Travel'!A1" display="'580 - Travel'!A1" xr:uid="{00000000-0004-0000-0000-000033000000}"/>
    <hyperlink ref="A65" location="'591 - Misc Purch Svcs'!A1" display="'591 - Misc Purch Svcs'!A1" xr:uid="{00000000-0004-0000-0000-000034000000}"/>
    <hyperlink ref="A66" location="'594-IU Pmts by WH-Spec Classes'!A1" display="'594-IU Pmts by WH-Spec Classes'!A1" xr:uid="{00000000-0004-0000-0000-000035000000}"/>
    <hyperlink ref="A67" location="'595 - IU Payments by WH'!A1" display="'595 - IU Payments by WH'!A1" xr:uid="{00000000-0004-0000-0000-000036000000}"/>
    <hyperlink ref="A68" location="'599 - Other Misc Purch Svcs'!A1" display="'599 - Other Misc Purch Svcs'!A1" xr:uid="{00000000-0004-0000-0000-000037000000}"/>
    <hyperlink ref="A69" location="'610 - General Supplies'!A1" display="'610 - General Supplies'!A1" xr:uid="{00000000-0004-0000-0000-000038000000}"/>
    <hyperlink ref="A70" location="'631 - Student Meals'!A1" display="'631 - Student Meals'!A1" xr:uid="{00000000-0004-0000-0000-000039000000}"/>
    <hyperlink ref="A71" location="'634 - Snacks'!A1" display="'634 - Snacks'!A1" xr:uid="{00000000-0004-0000-0000-00003A000000}"/>
    <hyperlink ref="A72" location="'635 - MealsRefreshments'!A1" display="'635 - MealsRefreshments'!A1" xr:uid="{00000000-0004-0000-0000-00003B000000}"/>
    <hyperlink ref="A73" location="'640 - Books &amp; Periodicals'!A1" display="'640 - Books &amp; Periodicals'!A1" xr:uid="{00000000-0004-0000-0000-00003C000000}"/>
    <hyperlink ref="A74" location="'650 - Supplies &amp; Fees-Tech Rel'!A1" display="'650 - Supplies &amp; Fees-Tech Rel'!A1" xr:uid="{00000000-0004-0000-0000-00003D000000}"/>
    <hyperlink ref="A75" location="'752 - Capital Eq - OrigAdd'!A1" display="'752 - Capital Eq - OrigAdd'!A1" xr:uid="{00000000-0004-0000-0000-00003E000000}"/>
    <hyperlink ref="A76" location="'756 - Cap Tech Hdwe &amp; Eq-ORIG '!A1" display="'756 - Cap Tech Hdwe &amp; Eq-ORIG '!A1" xr:uid="{00000000-0004-0000-0000-00003F000000}"/>
    <hyperlink ref="A77" location="'758 - Cap Tech Software - ORIG'!A1" display="'758 - Cap Tech Software - ORIG'!A1" xr:uid="{00000000-0004-0000-0000-000040000000}"/>
    <hyperlink ref="A78" location="'762 - Capital Equipment Repl'!A1" display="'762 - Capital Equipment Repl'!A1" xr:uid="{00000000-0004-0000-0000-000041000000}"/>
    <hyperlink ref="A79" location="'766 - Cap Tech Hdwe&amp;Eq-REPLACE'!A1" display="'766 - Cap Tech Hdwe&amp;Eq-REPLACE'!A1" xr:uid="{00000000-0004-0000-0000-000042000000}"/>
    <hyperlink ref="A80" location="'768 - Capital Tech Eq Repl'!A1" display="'768 - Capital Tech Eq Repl'!A1" xr:uid="{00000000-0004-0000-0000-000043000000}"/>
    <hyperlink ref="A81" location="'810 - Dues and Fees'!A1" display="'810 - Dues and Fees'!A1" xr:uid="{00000000-0004-0000-0000-000044000000}"/>
    <hyperlink ref="A82" location="'820 - Claims &amp; Judgments'!A1" display="'820 - Claims &amp; Judgments'!A1" xr:uid="{00000000-0004-0000-0000-000045000000}"/>
    <hyperlink ref="A85" location="'860 - Grants to Munis &amp; CSOs'!A1" display="'860 - Grants to Munis &amp; CSOs'!A1" xr:uid="{00000000-0004-0000-0000-000047000000}"/>
    <hyperlink ref="A86" location="'891 - Miscellaneous'!A1" display="'891 - Miscellaneous'!A1" xr:uid="{00000000-0004-0000-0000-000048000000}"/>
    <hyperlink ref="A88" location="'894-Student Conferences &amp; Fees'!A1" display="'894-Student Conferences &amp; Fees'!A1" xr:uid="{00000000-0004-0000-0000-000049000000}"/>
    <hyperlink ref="A90" location="'932 - Capital Reserve Funds'!A1" display="'932 - Capital Reserve Funds'!A1" xr:uid="{00000000-0004-0000-0000-00004D000000}"/>
    <hyperlink ref="A91" location="'939 - Other Fund Transfers'!A1" display="'939 - Other Fund Transfers'!A1" xr:uid="{00000000-0004-0000-0000-00004E000000}"/>
    <hyperlink ref="A92" location="'990 - Misc Other Uses of Funds'!A1" display="'990 - Misc Other Uses of Funds'!A1" xr:uid="{00000000-0004-0000-0000-00004F000000}"/>
    <hyperlink ref="A84" location="'840 - Contingency'!A1" display="'840 - Contingency'!A1" xr:uid="{17E85119-267A-45E9-B9F4-979DC33FB5AF}"/>
    <hyperlink ref="A8" location="'142 - HRA Sub Wages'!A1" display="'142 - HRA Sub Wages'!A1" xr:uid="{AC0F8470-2AA3-446E-8777-8DA7164F693A}"/>
    <hyperlink ref="A9" location="'143 - HRA OT Wages'!A1" display="'143 - HRA OT Wages'!A1" xr:uid="{5FAD204F-18C4-44A4-857F-9061A4769837}"/>
    <hyperlink ref="A83" location="'834 - Interest-Leases'!A1" display="'834 - Interest-Leases'!A1" xr:uid="{7E8C3CC3-E6D6-40BE-B423-499FB3CE6055}"/>
    <hyperlink ref="A89" location="'913 - Leases - Principal Pmts'!A1" display="'913 - Leases - Principal Pmts'!A1" xr:uid="{3805A67C-88F5-4B41-8CD2-8B9AD939E9A3}"/>
    <hyperlink ref="A87" location="'893 - Scholarships'!A1" display="'893 - Scholarships'!A1" xr:uid="{A83E04A8-9056-4D20-BD82-57EF8053A349}"/>
    <hyperlink ref="A15" location="'183 - SPO OT Wages'!A1" display="'183 - SPO OT Wages'!A1" xr:uid="{6B6A7075-A031-4D3A-BEF0-082BEADC7BA4}"/>
  </hyperlinks>
  <printOptions horizontalCentered="1"/>
  <pageMargins left="1" right="1" top="1" bottom="1" header="0.5" footer="0.5"/>
  <pageSetup scale="91" fitToHeight="0" orientation="landscape" horizontalDpi="300" verticalDpi="300" r:id="rId1"/>
  <headerFooter alignWithMargins="0">
    <oddFooter>&amp;L&amp;F&amp;C&amp;A&amp;R&amp;D,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3">
    <pageSetUpPr fitToPage="1"/>
  </sheetPr>
  <dimension ref="A1:E19"/>
  <sheetViews>
    <sheetView showGridLines="0" zoomScale="85" zoomScaleNormal="85" zoomScaleSheetLayoutView="75" workbookViewId="0">
      <pane ySplit="7" topLeftCell="A8" activePane="bottomLeft" state="frozen"/>
      <selection pane="bottomLeft" activeCell="D7" sqref="D7"/>
    </sheetView>
  </sheetViews>
  <sheetFormatPr defaultColWidth="8.85546875" defaultRowHeight="12.75" x14ac:dyDescent="0.2"/>
  <cols>
    <col min="1" max="1" width="25.7109375" style="28" customWidth="1"/>
    <col min="2" max="2" width="16.140625" style="28" customWidth="1"/>
    <col min="3" max="3" width="80.7109375" style="28" customWidth="1"/>
    <col min="4" max="4" width="22.28515625" style="28" bestFit="1" customWidth="1"/>
    <col min="5" max="5" width="20.42578125" style="28" customWidth="1"/>
    <col min="6" max="16384" width="8.85546875" style="28"/>
  </cols>
  <sheetData>
    <row r="1" spans="1:5" ht="22.5" customHeight="1" x14ac:dyDescent="0.25">
      <c r="A1" s="27" t="str">
        <f>'122 - Prof Subs Wages'!A1</f>
        <v>Building</v>
      </c>
      <c r="B1" s="90">
        <f>+TotalsB1</f>
        <v>0</v>
      </c>
      <c r="C1" s="91"/>
    </row>
    <row r="2" spans="1:5" ht="18" x14ac:dyDescent="0.25">
      <c r="A2" s="27" t="str">
        <f>'122 - Prof Subs Wages'!A2</f>
        <v>Grade Level</v>
      </c>
      <c r="B2" s="90">
        <f>+Totals!B2</f>
        <v>0</v>
      </c>
      <c r="C2" s="91"/>
      <c r="D2" s="92" t="s">
        <v>96</v>
      </c>
      <c r="E2" s="92"/>
    </row>
    <row r="3" spans="1:5" ht="36" x14ac:dyDescent="0.25">
      <c r="A3" s="27" t="str">
        <f>'122 - Prof Subs Wages'!A3</f>
        <v>4-Digit Function + Subject</v>
      </c>
      <c r="B3" s="90">
        <f>+Totals!B3</f>
        <v>0</v>
      </c>
      <c r="C3" s="91"/>
      <c r="D3" s="93"/>
      <c r="E3" s="93"/>
    </row>
    <row r="4" spans="1:5" ht="33.75" customHeight="1" x14ac:dyDescent="0.25">
      <c r="A4" s="29" t="str">
        <f>+Totals!A4</f>
        <v>Name of Staff Member (LN, FN)</v>
      </c>
      <c r="B4" s="90">
        <f>+Totals!B4</f>
        <v>0</v>
      </c>
      <c r="C4" s="91"/>
      <c r="D4" s="30"/>
      <c r="E4" s="30"/>
    </row>
    <row r="5" spans="1:5" s="6" customFormat="1" ht="54" x14ac:dyDescent="0.25">
      <c r="A5" s="31" t="s">
        <v>56</v>
      </c>
      <c r="B5" s="31" t="s">
        <v>57</v>
      </c>
      <c r="C5" s="31" t="s">
        <v>0</v>
      </c>
      <c r="D5" s="32" t="s">
        <v>62</v>
      </c>
      <c r="E5" s="32" t="s">
        <v>2</v>
      </c>
    </row>
    <row r="6" spans="1:5" ht="15" x14ac:dyDescent="0.2">
      <c r="A6" s="33"/>
      <c r="B6" s="33"/>
      <c r="C6" s="34" t="s">
        <v>59</v>
      </c>
      <c r="D6" s="35"/>
      <c r="E6" s="36"/>
    </row>
    <row r="7" spans="1:5" ht="15" x14ac:dyDescent="0.2">
      <c r="A7" s="34">
        <v>3</v>
      </c>
      <c r="B7" s="34">
        <v>1</v>
      </c>
      <c r="C7" s="37" t="s">
        <v>60</v>
      </c>
      <c r="D7" s="38">
        <f>10*8</f>
        <v>80</v>
      </c>
      <c r="E7" s="38">
        <f>ROUNDUP(A7*B7*D7,0)</f>
        <v>240</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Yp40QzBuI0giGDhqQcLOCojVat22EopSdjWK7QB/vCODpWlt4aAccRo3r82qVNFqB/Xs/DwXhul6edc42Ya7NA==" saltValue="5deKInPPrlrAC/bRhJBYTA=="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4">
    <pageSetUpPr fitToPage="1"/>
  </sheetPr>
  <dimension ref="A1:E19"/>
  <sheetViews>
    <sheetView showGridLines="0" zoomScale="85" zoomScaleNormal="85" zoomScaleSheetLayoutView="75" workbookViewId="0">
      <pane ySplit="7" topLeftCell="A8" activePane="bottomLeft" state="frozen"/>
      <selection pane="bottomLeft" activeCell="D7" sqref="D7"/>
    </sheetView>
  </sheetViews>
  <sheetFormatPr defaultColWidth="8.85546875" defaultRowHeight="12.75" x14ac:dyDescent="0.2"/>
  <cols>
    <col min="1" max="1" width="23" style="28" customWidth="1"/>
    <col min="2" max="2" width="16.140625" style="28" customWidth="1"/>
    <col min="3" max="3" width="80.7109375" style="28" customWidth="1"/>
    <col min="4" max="4" width="22.28515625" style="28" bestFit="1" customWidth="1"/>
    <col min="5" max="5" width="20.42578125" style="28" customWidth="1"/>
    <col min="6" max="16384" width="8.85546875" style="28"/>
  </cols>
  <sheetData>
    <row r="1" spans="1:5" ht="22.5" customHeight="1" x14ac:dyDescent="0.25">
      <c r="A1" s="27" t="str">
        <f>'122 - Prof Subs Wages'!A1</f>
        <v>Building</v>
      </c>
      <c r="B1" s="96">
        <f>+TotalsB1</f>
        <v>0</v>
      </c>
      <c r="C1" s="97"/>
    </row>
    <row r="2" spans="1:5" ht="18" x14ac:dyDescent="0.25">
      <c r="A2" s="27" t="str">
        <f>'122 - Prof Subs Wages'!A2</f>
        <v>Grade Level</v>
      </c>
      <c r="B2" s="96">
        <f>+Totals!B2</f>
        <v>0</v>
      </c>
      <c r="C2" s="97"/>
      <c r="D2" s="92" t="s">
        <v>97</v>
      </c>
      <c r="E2" s="92"/>
    </row>
    <row r="3" spans="1:5" ht="36" x14ac:dyDescent="0.25">
      <c r="A3" s="27" t="str">
        <f>'122 - Prof Subs Wages'!A3</f>
        <v>4-Digit Function + Subject</v>
      </c>
      <c r="B3" s="96">
        <f>+Totals!B3</f>
        <v>0</v>
      </c>
      <c r="C3" s="97"/>
      <c r="D3" s="93"/>
      <c r="E3" s="93"/>
    </row>
    <row r="4" spans="1:5" ht="37.5" customHeight="1" x14ac:dyDescent="0.25">
      <c r="A4" s="29" t="str">
        <f>+Totals!A4</f>
        <v>Name of Staff Member (LN, FN)</v>
      </c>
      <c r="B4" s="96">
        <f>+Totals!B4</f>
        <v>0</v>
      </c>
      <c r="C4" s="97"/>
      <c r="D4" s="30"/>
      <c r="E4" s="30"/>
    </row>
    <row r="5" spans="1:5" s="6" customFormat="1" ht="54" x14ac:dyDescent="0.25">
      <c r="A5" s="31" t="s">
        <v>63</v>
      </c>
      <c r="B5" s="31" t="s">
        <v>70</v>
      </c>
      <c r="C5" s="31" t="s">
        <v>0</v>
      </c>
      <c r="D5" s="32" t="s">
        <v>121</v>
      </c>
      <c r="E5" s="32" t="s">
        <v>2</v>
      </c>
    </row>
    <row r="6" spans="1:5" ht="15" x14ac:dyDescent="0.2">
      <c r="A6" s="33"/>
      <c r="B6" s="33"/>
      <c r="C6" s="34" t="s">
        <v>59</v>
      </c>
      <c r="D6" s="35"/>
      <c r="E6" s="36"/>
    </row>
    <row r="7" spans="1:5" ht="15" x14ac:dyDescent="0.2">
      <c r="A7" s="34">
        <v>3</v>
      </c>
      <c r="B7" s="34">
        <v>1</v>
      </c>
      <c r="C7" s="37" t="s">
        <v>60</v>
      </c>
      <c r="D7" s="38">
        <f>13.1*1.5</f>
        <v>19.649999999999999</v>
      </c>
      <c r="E7" s="38">
        <f>ROUNDUP(A7*B7*D7,0)</f>
        <v>59</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I0SiRuKyTnG5HpnyHjHzX3WdumXM3DmRCqVz+JSttBhPR89nVVMNSjv4kmA6e+bAIajN0cR0HbSTj4WiYREVOg==" saltValue="HaQ7cjt8Kppm1sM2BTnySQ=="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63F8-5B20-4E21-8BEF-199A81B6EE5A}">
  <sheetPr>
    <pageSetUpPr fitToPage="1"/>
  </sheetPr>
  <dimension ref="A1:E19"/>
  <sheetViews>
    <sheetView showGridLines="0" zoomScale="85" zoomScaleNormal="85" zoomScaleSheetLayoutView="75" workbookViewId="0">
      <pane ySplit="7" topLeftCell="A8" activePane="bottomLeft" state="frozen"/>
      <selection pane="bottomLeft" activeCell="D7" sqref="D7"/>
    </sheetView>
  </sheetViews>
  <sheetFormatPr defaultColWidth="8.85546875" defaultRowHeight="12.75" x14ac:dyDescent="0.2"/>
  <cols>
    <col min="1" max="1" width="23" style="28" customWidth="1"/>
    <col min="2" max="2" width="16.140625" style="28" customWidth="1"/>
    <col min="3" max="3" width="80.7109375" style="28" customWidth="1"/>
    <col min="4" max="4" width="22.28515625" style="28" bestFit="1" customWidth="1"/>
    <col min="5" max="5" width="20.42578125" style="28" customWidth="1"/>
    <col min="6" max="16384" width="8.85546875" style="28"/>
  </cols>
  <sheetData>
    <row r="1" spans="1:5" ht="22.5" customHeight="1" x14ac:dyDescent="0.25">
      <c r="A1" s="27" t="str">
        <f>'122 - Prof Subs Wages'!A1</f>
        <v>Building</v>
      </c>
      <c r="B1" s="96">
        <f>+TotalsB1</f>
        <v>0</v>
      </c>
      <c r="C1" s="97"/>
    </row>
    <row r="2" spans="1:5" ht="18" x14ac:dyDescent="0.25">
      <c r="A2" s="27" t="str">
        <f>'122 - Prof Subs Wages'!A2</f>
        <v>Grade Level</v>
      </c>
      <c r="B2" s="96">
        <f>+Totals!B2</f>
        <v>0</v>
      </c>
      <c r="C2" s="97"/>
      <c r="D2" s="92" t="s">
        <v>133</v>
      </c>
      <c r="E2" s="92"/>
    </row>
    <row r="3" spans="1:5" ht="36" x14ac:dyDescent="0.25">
      <c r="A3" s="27" t="str">
        <f>'122 - Prof Subs Wages'!A3</f>
        <v>4-Digit Function + Subject</v>
      </c>
      <c r="B3" s="96">
        <f>+Totals!B3</f>
        <v>0</v>
      </c>
      <c r="C3" s="97"/>
      <c r="D3" s="93"/>
      <c r="E3" s="93"/>
    </row>
    <row r="4" spans="1:5" ht="37.5" customHeight="1" x14ac:dyDescent="0.25">
      <c r="A4" s="29" t="str">
        <f>+Totals!A4</f>
        <v>Name of Staff Member (LN, FN)</v>
      </c>
      <c r="B4" s="96">
        <f>+Totals!B4</f>
        <v>0</v>
      </c>
      <c r="C4" s="97"/>
      <c r="D4" s="30"/>
      <c r="E4" s="30"/>
    </row>
    <row r="5" spans="1:5" s="6" customFormat="1" ht="54" x14ac:dyDescent="0.25">
      <c r="A5" s="31" t="s">
        <v>135</v>
      </c>
      <c r="B5" s="31" t="s">
        <v>134</v>
      </c>
      <c r="C5" s="31" t="s">
        <v>0</v>
      </c>
      <c r="D5" s="32" t="s">
        <v>136</v>
      </c>
      <c r="E5" s="32" t="s">
        <v>2</v>
      </c>
    </row>
    <row r="6" spans="1:5" ht="15" x14ac:dyDescent="0.2">
      <c r="A6" s="33"/>
      <c r="B6" s="33"/>
      <c r="C6" s="34" t="s">
        <v>59</v>
      </c>
      <c r="D6" s="35"/>
      <c r="E6" s="36"/>
    </row>
    <row r="7" spans="1:5" ht="15" x14ac:dyDescent="0.2">
      <c r="A7" s="34">
        <v>3</v>
      </c>
      <c r="B7" s="34">
        <v>1</v>
      </c>
      <c r="C7" s="37" t="s">
        <v>60</v>
      </c>
      <c r="D7" s="38">
        <f>25.75*1.5</f>
        <v>38.625</v>
      </c>
      <c r="E7" s="38">
        <f>ROUNDUP(A7*B7*D7,0)</f>
        <v>116</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R2XPXw4QI7fEGu6cGtsdU4bvgl0WwZGFpVjqGsZsHR3ynaHgefi3cznwS+G1v7boq5Z72iIERr6ao0sjWdcBvQ==" saltValue="PTWMP+8vDLFdlCA0jCYJEQ=="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5">
    <pageSetUpPr fitToPage="1"/>
  </sheetPr>
  <dimension ref="A1:E19"/>
  <sheetViews>
    <sheetView showGridLines="0" zoomScale="85" zoomScaleNormal="85" zoomScaleSheetLayoutView="75" workbookViewId="0">
      <pane ySplit="7" topLeftCell="A8" activePane="bottomLeft" state="frozen"/>
      <selection pane="bottomLeft" activeCell="D7" sqref="D7"/>
    </sheetView>
  </sheetViews>
  <sheetFormatPr defaultColWidth="8.85546875" defaultRowHeight="12.75" x14ac:dyDescent="0.2"/>
  <cols>
    <col min="1" max="1" width="23.28515625" style="28" customWidth="1"/>
    <col min="2" max="2" width="16.140625" style="28" customWidth="1"/>
    <col min="3" max="3" width="80.7109375" style="28" customWidth="1"/>
    <col min="4" max="4" width="22.28515625" style="28" bestFit="1" customWidth="1"/>
    <col min="5" max="5" width="20.42578125" style="28" customWidth="1"/>
    <col min="6" max="16384" width="8.85546875" style="28"/>
  </cols>
  <sheetData>
    <row r="1" spans="1:5" ht="22.5" customHeight="1" x14ac:dyDescent="0.25">
      <c r="A1" s="46" t="str">
        <f>'122 - Prof Subs Wages'!A1</f>
        <v>Building</v>
      </c>
      <c r="B1" s="90">
        <f>+TotalsB1</f>
        <v>0</v>
      </c>
      <c r="C1" s="91"/>
    </row>
    <row r="2" spans="1:5" ht="18" x14ac:dyDescent="0.25">
      <c r="A2" s="46" t="str">
        <f>'122 - Prof Subs Wages'!A2</f>
        <v>Grade Level</v>
      </c>
      <c r="B2" s="90">
        <f>+Totals!B2</f>
        <v>0</v>
      </c>
      <c r="C2" s="91"/>
      <c r="D2" s="92" t="s">
        <v>66</v>
      </c>
      <c r="E2" s="92"/>
    </row>
    <row r="3" spans="1:5" ht="36" x14ac:dyDescent="0.25">
      <c r="A3" s="46" t="str">
        <f>'122 - Prof Subs Wages'!A3</f>
        <v>4-Digit Function + Subject</v>
      </c>
      <c r="B3" s="90">
        <f>+Totals!B3</f>
        <v>0</v>
      </c>
      <c r="C3" s="91"/>
      <c r="D3" s="93"/>
      <c r="E3" s="93"/>
    </row>
    <row r="4" spans="1:5" ht="37.5" customHeight="1" x14ac:dyDescent="0.25">
      <c r="A4" s="29" t="str">
        <f>+Totals!A4</f>
        <v>Name of Staff Member (LN, FN)</v>
      </c>
      <c r="B4" s="90">
        <f>+Totals!B4</f>
        <v>0</v>
      </c>
      <c r="C4" s="91"/>
      <c r="D4" s="30"/>
      <c r="E4" s="30"/>
    </row>
    <row r="5" spans="1:5" s="6" customFormat="1" ht="54" x14ac:dyDescent="0.25">
      <c r="A5" s="31" t="s">
        <v>56</v>
      </c>
      <c r="B5" s="31" t="s">
        <v>57</v>
      </c>
      <c r="C5" s="31" t="s">
        <v>0</v>
      </c>
      <c r="D5" s="32" t="s">
        <v>62</v>
      </c>
      <c r="E5" s="32" t="s">
        <v>2</v>
      </c>
    </row>
    <row r="6" spans="1:5" ht="15" x14ac:dyDescent="0.2">
      <c r="A6" s="33"/>
      <c r="B6" s="33"/>
      <c r="C6" s="34" t="s">
        <v>59</v>
      </c>
      <c r="D6" s="35"/>
      <c r="E6" s="36"/>
    </row>
    <row r="7" spans="1:5" ht="15" x14ac:dyDescent="0.2">
      <c r="A7" s="34">
        <v>3</v>
      </c>
      <c r="B7" s="34">
        <v>1</v>
      </c>
      <c r="C7" s="37" t="s">
        <v>60</v>
      </c>
      <c r="D7" s="38">
        <f>10*7.5</f>
        <v>75</v>
      </c>
      <c r="E7" s="38">
        <f>ROUNDUP(A7*B7*D7,0)</f>
        <v>225</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R5lYuYhQPe08w+ydkVXSjTkfRDol4re7KTBs0NdiSwKfxGXcMZtvTmQa5rUyV6IF0GJcCL5U7RXSacjK2bqHrA==" saltValue="08JIhs+czvmVbWYMmkj/Cw=="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7">
    <pageSetUpPr fitToPage="1"/>
  </sheetPr>
  <dimension ref="A1:E28"/>
  <sheetViews>
    <sheetView showGridLines="0" zoomScale="85" zoomScaleNormal="85" zoomScaleSheetLayoutView="75" workbookViewId="0">
      <pane ySplit="7" topLeftCell="A8" activePane="bottomLeft" state="frozen"/>
      <selection pane="bottomLeft" activeCell="D7" sqref="D7"/>
    </sheetView>
  </sheetViews>
  <sheetFormatPr defaultColWidth="8.85546875" defaultRowHeight="12.75" x14ac:dyDescent="0.2"/>
  <cols>
    <col min="1" max="1" width="23" style="28" customWidth="1"/>
    <col min="2" max="2" width="16.140625" style="28" customWidth="1"/>
    <col min="3" max="3" width="80.7109375" style="28" customWidth="1"/>
    <col min="4" max="4" width="16.7109375" style="28" customWidth="1"/>
    <col min="5" max="5" width="20.42578125" style="28" customWidth="1"/>
    <col min="6" max="16384" width="8.85546875" style="28"/>
  </cols>
  <sheetData>
    <row r="1" spans="1:5" ht="22.5" customHeight="1" x14ac:dyDescent="0.25">
      <c r="A1" s="46" t="str">
        <f>'122 - Prof Subs Wages'!A1</f>
        <v>Building</v>
      </c>
      <c r="B1" s="90">
        <f>+TotalsB1</f>
        <v>0</v>
      </c>
      <c r="C1" s="91"/>
    </row>
    <row r="2" spans="1:5" ht="18" x14ac:dyDescent="0.25">
      <c r="A2" s="46" t="str">
        <f>'122 - Prof Subs Wages'!A2</f>
        <v>Grade Level</v>
      </c>
      <c r="B2" s="90">
        <f>+Totals!B2</f>
        <v>0</v>
      </c>
      <c r="C2" s="91"/>
      <c r="D2" s="92" t="s">
        <v>67</v>
      </c>
      <c r="E2" s="92"/>
    </row>
    <row r="3" spans="1:5" ht="36" x14ac:dyDescent="0.25">
      <c r="A3" s="46" t="str">
        <f>'122 - Prof Subs Wages'!A3</f>
        <v>4-Digit Function + Subject</v>
      </c>
      <c r="B3" s="90">
        <f>+Totals!B3</f>
        <v>0</v>
      </c>
      <c r="C3" s="91"/>
      <c r="D3" s="93"/>
      <c r="E3" s="93"/>
    </row>
    <row r="4" spans="1:5" ht="36.75" customHeight="1" x14ac:dyDescent="0.25">
      <c r="A4" s="29" t="str">
        <f>+Totals!A4</f>
        <v>Name of Staff Member (LN, FN)</v>
      </c>
      <c r="B4" s="90">
        <f>+Totals!B4</f>
        <v>0</v>
      </c>
      <c r="C4" s="91"/>
      <c r="D4" s="30"/>
      <c r="E4" s="30"/>
    </row>
    <row r="5" spans="1:5" s="6" customFormat="1" ht="54" x14ac:dyDescent="0.25">
      <c r="A5" s="31" t="s">
        <v>63</v>
      </c>
      <c r="B5" s="31" t="s">
        <v>70</v>
      </c>
      <c r="C5" s="31" t="s">
        <v>0</v>
      </c>
      <c r="D5" s="32" t="s">
        <v>121</v>
      </c>
      <c r="E5" s="32" t="s">
        <v>2</v>
      </c>
    </row>
    <row r="6" spans="1:5" ht="15" x14ac:dyDescent="0.2">
      <c r="A6" s="33"/>
      <c r="B6" s="33"/>
      <c r="C6" s="34" t="s">
        <v>59</v>
      </c>
      <c r="D6" s="35"/>
      <c r="E6" s="36"/>
    </row>
    <row r="7" spans="1:5" ht="15" x14ac:dyDescent="0.2">
      <c r="A7" s="34">
        <v>3</v>
      </c>
      <c r="B7" s="34">
        <v>1</v>
      </c>
      <c r="C7" s="37" t="s">
        <v>60</v>
      </c>
      <c r="D7" s="38">
        <f>13.1*1.5</f>
        <v>19.649999999999999</v>
      </c>
      <c r="E7" s="38">
        <f>ROUNDUP(+A7*B7*D7,0)</f>
        <v>59</v>
      </c>
    </row>
    <row r="8" spans="1:5" ht="15" x14ac:dyDescent="0.2">
      <c r="A8" s="39"/>
      <c r="B8" s="39"/>
      <c r="C8" s="40"/>
      <c r="D8" s="41"/>
      <c r="E8" s="42">
        <f t="shared" ref="E8:E27"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ht="15" x14ac:dyDescent="0.2">
      <c r="A19" s="39"/>
      <c r="B19" s="39"/>
      <c r="C19" s="40"/>
      <c r="D19" s="41"/>
      <c r="E19" s="42">
        <f t="shared" si="0"/>
        <v>0</v>
      </c>
    </row>
    <row r="20" spans="1:5" ht="15" x14ac:dyDescent="0.2">
      <c r="A20" s="39"/>
      <c r="B20" s="39"/>
      <c r="C20" s="40"/>
      <c r="D20" s="41"/>
      <c r="E20" s="42">
        <f t="shared" si="0"/>
        <v>0</v>
      </c>
    </row>
    <row r="21" spans="1:5" ht="15" x14ac:dyDescent="0.2">
      <c r="A21" s="39"/>
      <c r="B21" s="39"/>
      <c r="C21" s="40"/>
      <c r="D21" s="41"/>
      <c r="E21" s="42">
        <f t="shared" si="0"/>
        <v>0</v>
      </c>
    </row>
    <row r="22" spans="1:5" ht="15" x14ac:dyDescent="0.2">
      <c r="A22" s="39"/>
      <c r="B22" s="39"/>
      <c r="C22" s="40"/>
      <c r="D22" s="41"/>
      <c r="E22" s="42">
        <f t="shared" si="0"/>
        <v>0</v>
      </c>
    </row>
    <row r="23" spans="1:5" ht="15" x14ac:dyDescent="0.2">
      <c r="A23" s="39"/>
      <c r="B23" s="39"/>
      <c r="C23" s="40"/>
      <c r="D23" s="41"/>
      <c r="E23" s="42">
        <f t="shared" si="0"/>
        <v>0</v>
      </c>
    </row>
    <row r="24" spans="1:5" ht="15" x14ac:dyDescent="0.2">
      <c r="A24" s="39"/>
      <c r="B24" s="39"/>
      <c r="C24" s="40"/>
      <c r="D24" s="41"/>
      <c r="E24" s="42">
        <f t="shared" si="0"/>
        <v>0</v>
      </c>
    </row>
    <row r="25" spans="1:5" ht="15" x14ac:dyDescent="0.2">
      <c r="A25" s="39"/>
      <c r="B25" s="39"/>
      <c r="C25" s="40"/>
      <c r="D25" s="41"/>
      <c r="E25" s="42">
        <f t="shared" si="0"/>
        <v>0</v>
      </c>
    </row>
    <row r="26" spans="1:5" ht="15" x14ac:dyDescent="0.2">
      <c r="A26" s="39"/>
      <c r="B26" s="39"/>
      <c r="C26" s="40"/>
      <c r="D26" s="41"/>
      <c r="E26" s="42">
        <f t="shared" si="0"/>
        <v>0</v>
      </c>
    </row>
    <row r="27" spans="1:5" ht="15" x14ac:dyDescent="0.2">
      <c r="A27" s="39"/>
      <c r="B27" s="39"/>
      <c r="C27" s="40"/>
      <c r="D27" s="41"/>
      <c r="E27" s="42">
        <f t="shared" si="0"/>
        <v>0</v>
      </c>
    </row>
    <row r="28" spans="1:5" s="6" customFormat="1" ht="18" x14ac:dyDescent="0.25">
      <c r="A28" s="43"/>
      <c r="B28" s="43"/>
      <c r="C28" s="43"/>
      <c r="D28" s="44" t="s">
        <v>3</v>
      </c>
      <c r="E28" s="45">
        <f>SUM(E8:E27)</f>
        <v>0</v>
      </c>
    </row>
  </sheetData>
  <sheetProtection algorithmName="SHA-512" hashValue="vsgh//nJFTAvqG2mFCySW4QY7KzoBml5jcs0BZwq82DOyAtmRY9yRQzu3fAnUr//65PayzCJSx3pOb3LuDTd9A==" saltValue="2/t1umQmwNk7KglRKmwhOw=="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pageSetUpPr fitToPage="1"/>
  </sheetPr>
  <dimension ref="A1:F18"/>
  <sheetViews>
    <sheetView showGridLines="0" zoomScale="85" zoomScaleNormal="85" zoomScaleSheetLayoutView="100" workbookViewId="0">
      <pane ySplit="6" topLeftCell="A7" activePane="bottomLeft" state="frozen"/>
      <selection pane="bottomLeft" activeCell="A7" sqref="A7"/>
    </sheetView>
  </sheetViews>
  <sheetFormatPr defaultRowHeight="12.75" x14ac:dyDescent="0.2"/>
  <cols>
    <col min="1" max="1" width="23.85546875" style="11" customWidth="1"/>
    <col min="2" max="2" width="18.42578125" style="11" customWidth="1"/>
    <col min="3" max="3" width="16" style="11" customWidth="1"/>
    <col min="4" max="4" width="41.28515625" style="11" customWidth="1"/>
    <col min="5" max="5" width="16.7109375" style="11" customWidth="1"/>
    <col min="6" max="6" width="20.42578125" style="11" customWidth="1"/>
    <col min="7" max="16384" width="9.140625" style="11"/>
  </cols>
  <sheetData>
    <row r="1" spans="1:6" ht="22.5" customHeight="1" x14ac:dyDescent="0.25">
      <c r="A1" s="59" t="str">
        <f>'122 - Prof Subs Wages'!A1</f>
        <v>Building</v>
      </c>
      <c r="B1" s="98">
        <f>+Totals!B1</f>
        <v>0</v>
      </c>
      <c r="C1" s="99"/>
      <c r="D1" s="100"/>
      <c r="E1" s="49"/>
      <c r="F1" s="49"/>
    </row>
    <row r="2" spans="1:6" ht="18" x14ac:dyDescent="0.25">
      <c r="A2" s="59" t="str">
        <f>'122 - Prof Subs Wages'!A2</f>
        <v>Grade Level</v>
      </c>
      <c r="B2" s="98">
        <f>+Totals!B2</f>
        <v>0</v>
      </c>
      <c r="C2" s="99"/>
      <c r="D2" s="100"/>
      <c r="E2" s="49"/>
      <c r="F2" s="49"/>
    </row>
    <row r="3" spans="1:6" ht="42.75" customHeight="1" x14ac:dyDescent="0.25">
      <c r="A3" s="59" t="str">
        <f>'122 - Prof Subs Wages'!A3</f>
        <v>4-Digit Function + Subject</v>
      </c>
      <c r="B3" s="98">
        <f>+Totals!B3</f>
        <v>0</v>
      </c>
      <c r="C3" s="99"/>
      <c r="D3" s="100"/>
      <c r="E3" s="94" t="s">
        <v>16</v>
      </c>
      <c r="F3" s="94"/>
    </row>
    <row r="4" spans="1:6" ht="36.75" customHeight="1" x14ac:dyDescent="0.25">
      <c r="A4" s="60" t="str">
        <f>+Totals!A4</f>
        <v>Name of Staff Member (LN, FN)</v>
      </c>
      <c r="B4" s="98">
        <f>+Totals!B4</f>
        <v>0</v>
      </c>
      <c r="C4" s="99"/>
      <c r="D4" s="100"/>
      <c r="E4" s="49"/>
      <c r="F4" s="49"/>
    </row>
    <row r="5" spans="1:6" ht="66" customHeight="1" x14ac:dyDescent="0.25">
      <c r="A5" s="50" t="s">
        <v>5</v>
      </c>
      <c r="B5" s="61" t="s">
        <v>6</v>
      </c>
      <c r="C5" s="61" t="s">
        <v>7</v>
      </c>
      <c r="D5" s="50" t="s">
        <v>8</v>
      </c>
      <c r="E5" s="51" t="s">
        <v>9</v>
      </c>
      <c r="F5" s="51" t="s">
        <v>2</v>
      </c>
    </row>
    <row r="6" spans="1:6" ht="30" x14ac:dyDescent="0.2">
      <c r="A6" s="62">
        <v>3</v>
      </c>
      <c r="B6" s="63" t="s">
        <v>18</v>
      </c>
      <c r="C6" s="63" t="s">
        <v>19</v>
      </c>
      <c r="D6" s="63" t="s">
        <v>20</v>
      </c>
      <c r="E6" s="64">
        <v>350</v>
      </c>
      <c r="F6" s="64">
        <f>ROUND((E6*A6)*1+Totals!$G$1,0)</f>
        <v>1050</v>
      </c>
    </row>
    <row r="7" spans="1:6" ht="20.100000000000001" customHeight="1" x14ac:dyDescent="0.2">
      <c r="A7" s="52"/>
      <c r="B7" s="53"/>
      <c r="C7" s="53"/>
      <c r="D7" s="53"/>
      <c r="E7" s="54"/>
      <c r="F7" s="55">
        <f>ROUND((E7*A7)*1+Totals!$G$1,0)</f>
        <v>0</v>
      </c>
    </row>
    <row r="8" spans="1:6" ht="20.100000000000001" customHeight="1" x14ac:dyDescent="0.2">
      <c r="A8" s="52"/>
      <c r="B8" s="53"/>
      <c r="C8" s="53"/>
      <c r="D8" s="53"/>
      <c r="E8" s="54"/>
      <c r="F8" s="55">
        <f>ROUND((E8*A8)*1+Totals!$G$1,0)</f>
        <v>0</v>
      </c>
    </row>
    <row r="9" spans="1:6" ht="20.100000000000001" customHeight="1" x14ac:dyDescent="0.2">
      <c r="A9" s="52"/>
      <c r="B9" s="53"/>
      <c r="C9" s="53"/>
      <c r="D9" s="53"/>
      <c r="E9" s="54"/>
      <c r="F9" s="55">
        <f>ROUND((E9*A9)*1+Totals!$G$1,0)</f>
        <v>0</v>
      </c>
    </row>
    <row r="10" spans="1:6" ht="20.100000000000001" customHeight="1" x14ac:dyDescent="0.2">
      <c r="A10" s="52"/>
      <c r="B10" s="53"/>
      <c r="C10" s="53"/>
      <c r="D10" s="53"/>
      <c r="E10" s="54"/>
      <c r="F10" s="55">
        <f>ROUND((E10*A10)*1+Totals!$G$1,0)</f>
        <v>0</v>
      </c>
    </row>
    <row r="11" spans="1:6" ht="20.100000000000001" customHeight="1" x14ac:dyDescent="0.2">
      <c r="A11" s="52"/>
      <c r="B11" s="53"/>
      <c r="C11" s="53"/>
      <c r="D11" s="53"/>
      <c r="E11" s="54"/>
      <c r="F11" s="55">
        <f>ROUND((E11*A11)*1+Totals!$G$1,0)</f>
        <v>0</v>
      </c>
    </row>
    <row r="12" spans="1:6" ht="20.100000000000001" customHeight="1" x14ac:dyDescent="0.2">
      <c r="A12" s="52"/>
      <c r="B12" s="53"/>
      <c r="C12" s="53"/>
      <c r="D12" s="53"/>
      <c r="E12" s="54"/>
      <c r="F12" s="55">
        <f>ROUND((E12*A12)*1+Totals!$G$1,0)</f>
        <v>0</v>
      </c>
    </row>
    <row r="13" spans="1:6" ht="20.100000000000001" customHeight="1" x14ac:dyDescent="0.2">
      <c r="A13" s="52"/>
      <c r="B13" s="53"/>
      <c r="C13" s="53"/>
      <c r="D13" s="53"/>
      <c r="E13" s="54"/>
      <c r="F13" s="55">
        <f>ROUND((E13*A13)*1+Totals!$G$1,0)</f>
        <v>0</v>
      </c>
    </row>
    <row r="14" spans="1:6" ht="20.100000000000001" customHeight="1" x14ac:dyDescent="0.2">
      <c r="A14" s="52"/>
      <c r="B14" s="53"/>
      <c r="C14" s="53"/>
      <c r="D14" s="53"/>
      <c r="E14" s="54"/>
      <c r="F14" s="55">
        <f>ROUND((E14*A14)*1+Totals!$G$1,0)</f>
        <v>0</v>
      </c>
    </row>
    <row r="15" spans="1:6" ht="20.100000000000001" customHeight="1" x14ac:dyDescent="0.2">
      <c r="A15" s="52"/>
      <c r="B15" s="53"/>
      <c r="C15" s="53"/>
      <c r="D15" s="53"/>
      <c r="E15" s="54"/>
      <c r="F15" s="55">
        <f>ROUND((E15*A15)*1+Totals!$G$1,0)</f>
        <v>0</v>
      </c>
    </row>
    <row r="16" spans="1:6" ht="20.100000000000001" customHeight="1" x14ac:dyDescent="0.2">
      <c r="A16" s="52"/>
      <c r="B16" s="53"/>
      <c r="C16" s="53"/>
      <c r="D16" s="53"/>
      <c r="E16" s="54"/>
      <c r="F16" s="55">
        <f>ROUND((E16*A16)*1+Totals!$G$1,0)</f>
        <v>0</v>
      </c>
    </row>
    <row r="17" spans="1:6" ht="20.100000000000001" customHeight="1" x14ac:dyDescent="0.2">
      <c r="A17" s="52"/>
      <c r="B17" s="53"/>
      <c r="C17" s="53"/>
      <c r="D17" s="53"/>
      <c r="E17" s="54"/>
      <c r="F17" s="55">
        <f>ROUND((E17*A17)*1+Totals!$G$1,0)</f>
        <v>0</v>
      </c>
    </row>
    <row r="18" spans="1:6" ht="35.1" customHeight="1" x14ac:dyDescent="0.25">
      <c r="A18" s="65"/>
      <c r="B18" s="65"/>
      <c r="C18" s="65"/>
      <c r="D18" s="65"/>
      <c r="E18" s="57" t="s">
        <v>3</v>
      </c>
      <c r="F18" s="58">
        <f>SUM(F7:F17)</f>
        <v>0</v>
      </c>
    </row>
  </sheetData>
  <sheetProtection algorithmName="SHA-512" hashValue="r7crEsh6+c8/lGYvsuj2pnL5K+WKu6cTh7aLrTVgTBAzoJDiEazdsW6trXRkVGDQEdGrWNjmLsD8BUwYYKkXUA==" saltValue="d23Krw+K7k2g3Lm3jjST6g==" spinCount="100000" sheet="1" formatCells="0" formatRows="0" insertRows="0" deleteRows="0" sort="0"/>
  <mergeCells count="5">
    <mergeCell ref="E3:F3"/>
    <mergeCell ref="B1:D1"/>
    <mergeCell ref="B2:D2"/>
    <mergeCell ref="B3:D3"/>
    <mergeCell ref="B4:D4"/>
  </mergeCells>
  <phoneticPr fontId="2" type="noConversion"/>
  <pageMargins left="1" right="1" top="1" bottom="1" header="0.5" footer="0.5"/>
  <pageSetup scale="84" orientation="landscape" r:id="rId1"/>
  <headerFooter alignWithMargins="0">
    <oddFooter>&amp;L&amp;F&amp;C&amp;A&amp;R&amp;D, &amp;T</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pageSetUpPr fitToPage="1"/>
  </sheetPr>
  <dimension ref="A1:D18"/>
  <sheetViews>
    <sheetView showGridLines="0" zoomScale="85" zoomScaleNormal="85" zoomScaleSheetLayoutView="75" workbookViewId="0">
      <pane ySplit="6" topLeftCell="A7" activePane="bottomLeft" state="frozen"/>
      <selection activeCell="A7" sqref="A7"/>
      <selection pane="bottomLeft" activeCell="O33" sqref="O33"/>
    </sheetView>
  </sheetViews>
  <sheetFormatPr defaultRowHeight="12.75" x14ac:dyDescent="0.2"/>
  <cols>
    <col min="1" max="1" width="25.425781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18" x14ac:dyDescent="0.25">
      <c r="A2" s="27" t="str">
        <f>'122 - Prof Subs Wages'!A2</f>
        <v>Grade Level</v>
      </c>
      <c r="B2" s="47">
        <f>+Totals!B2</f>
        <v>0</v>
      </c>
      <c r="C2" s="94" t="s">
        <v>47</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86</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1SRh6rFiz+HKEbjp2iiHf3BwuRJaxFVh/e7LGG7mvE0vdWYQBYC9ZiPrANaCO7lAK9oT4E5JnQQfn0dbP8lYNA==" saltValue="IC1gpHsdeHTBt2V77JVJa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D26"/>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3.7109375" style="11" customWidth="1"/>
    <col min="2" max="2" width="80.7109375" style="11" customWidth="1"/>
    <col min="3" max="3" width="18.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18" x14ac:dyDescent="0.25">
      <c r="A2" s="27" t="str">
        <f>'122 - Prof Subs Wages'!A2</f>
        <v>Grade Level</v>
      </c>
      <c r="B2" s="47">
        <f>+Totals!B2</f>
        <v>0</v>
      </c>
      <c r="C2" s="94" t="s">
        <v>83</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25"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s="1" customFormat="1" ht="18" x14ac:dyDescent="0.25">
      <c r="A26" s="56"/>
      <c r="B26" s="56"/>
      <c r="C26" s="57" t="s">
        <v>3</v>
      </c>
      <c r="D26" s="58">
        <f>SUM(D6:D25)</f>
        <v>0</v>
      </c>
    </row>
  </sheetData>
  <sheetProtection algorithmName="SHA-512" hashValue="CqZeB9NA5IxBzNWWvd8Sh+qOZbrp2i97HE1WDFLk535glTQI1/Dng0p6Kge475Tg7aSAUz5cSXY6oh9OXsfpcQ==" saltValue="Wtv3+wAqVNbKnbKe3qzgO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46</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dM0HUkDN92fYXPiDLqXvbfZyabhafq5SgBNzsRB22C2SRG1YjulB2/HQD7zYgCkRUeqd7yeyFCXEb10mp+FpJw==" saltValue="wd4ndZ7v4O0Lfj4lqRKpH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2">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11</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hF33aDnE75DsvtQUPcFhFl9lj8qLVkmSdeMnDjKPGcBOEaPmgAm+OJuRBiEx2Pxt5a6tsYpm/8P1+QQ1OBrFVg==" saltValue="kRnor4eZ1+F3Sk9MgZzX2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workbookViewId="0">
      <selection activeCell="F27" sqref="F27"/>
    </sheetView>
  </sheetViews>
  <sheetFormatPr defaultRowHeight="12.75" x14ac:dyDescent="0.2"/>
  <sheetData/>
  <phoneticPr fontId="2" type="noConversion"/>
  <pageMargins left="1" right="1" top="1" bottom="1" header="0.5" footer="0.5"/>
  <pageSetup orientation="landscape" r:id="rId1"/>
  <headerFooter alignWithMargins="0">
    <oddFooter>&amp;L&amp;F&amp;C&amp;A&amp;R&amp;D, &amp;T</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0">
    <pageSetUpPr fitToPage="1"/>
  </sheetPr>
  <dimension ref="A1:D27"/>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37</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26"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ht="15" x14ac:dyDescent="0.2">
      <c r="A26" s="52"/>
      <c r="B26" s="53"/>
      <c r="C26" s="54"/>
      <c r="D26" s="55">
        <f t="shared" si="0"/>
        <v>0</v>
      </c>
    </row>
    <row r="27" spans="1:4" s="1" customFormat="1" ht="18" x14ac:dyDescent="0.25">
      <c r="A27" s="56"/>
      <c r="B27" s="56"/>
      <c r="C27" s="57" t="s">
        <v>3</v>
      </c>
      <c r="D27" s="58">
        <f>SUM(D6:D26)</f>
        <v>0</v>
      </c>
    </row>
  </sheetData>
  <sheetProtection algorithmName="SHA-512" hashValue="MCtC5xoR2x4f0F56vZvWZ7ka40hovwvUSu+CkSQcEWHlkg/grme+w63BWrJYNZdsKAAfrI53xVvjzYeWCQYFiA==" saltValue="iu8XtYCl4tz6engaXp2bz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1">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85</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dlVGgpd9knbGmvY9VFHWc9jdQLuzuR6nJWDmvo9r4WihcjN/YX8c76Mh7v2yVS+i5o2nPcWse6VwTeDjjz96Hw==" saltValue="qqFxEp7hbilpzEN8KPneg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2">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45</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ILSYjUEgGNfvlyPKpG+cL5eSaZJ4b1/iUr0/TQhBdk3EiiDA2PcSW8HkhBMUKHCr30O/235yS3l3J32UoStZgw==" saltValue="oIzu8c4Gnbs7/dL4R5A0y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3">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106</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seUUUYjlZ0wnzTy42ote5/0XqSya8+Cw7xf2BZHLjH7+cYqPYzHVQS+5cVQ+TxiyF1fdbyYi+i/2C+wjguO3XQ==" saltValue="Cx77XmFzjb5jZeyK0S13e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4">
    <pageSetUpPr fitToPage="1"/>
  </sheetPr>
  <dimension ref="A1:D26"/>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5.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105</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75" x14ac:dyDescent="0.2">
      <c r="A6" s="66"/>
      <c r="B6" s="67" t="s">
        <v>139</v>
      </c>
      <c r="C6" s="68"/>
      <c r="D6" s="69"/>
    </row>
    <row r="7" spans="1:4" ht="15" x14ac:dyDescent="0.2">
      <c r="A7" s="52"/>
      <c r="B7" s="53"/>
      <c r="C7" s="54"/>
      <c r="D7" s="55">
        <f t="shared" ref="D7:D25"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s="1" customFormat="1" ht="18" x14ac:dyDescent="0.25">
      <c r="A26" s="56"/>
      <c r="B26" s="56"/>
      <c r="C26" s="57" t="s">
        <v>3</v>
      </c>
      <c r="D26" s="58">
        <f>SUM(D6:D25)</f>
        <v>0</v>
      </c>
    </row>
  </sheetData>
  <sheetProtection algorithmName="SHA-512" hashValue="V47Cug7PaV5vRZ3D17nL0TVwYelfDFLzggswdPvUiDJ5AiF6Z55G5jr4twNoGsLFHs/gXpP+axfCaC4DElh8Bg==" saltValue="lIlmmura4nMnuTicLsGpP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5">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48</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xlc2zRvOMe2KvDBgZ1WPxyjJFLWKU+isKTnuURd6YyjtSAolesqQ4+0bgSLfM8BKNDapjUcQjk4sRnpcuZQwFw==" saltValue="NiKgSwtm2RyNU7ZoJMeRr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6">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107</v>
      </c>
      <c r="D2" s="94"/>
    </row>
    <row r="3" spans="1:4" ht="36" x14ac:dyDescent="0.25">
      <c r="A3" s="27" t="str">
        <f>'122 - Prof Subs Wages'!A3</f>
        <v>4-Digit Function + Subject</v>
      </c>
      <c r="B3" s="47">
        <f>+Totals!B3</f>
        <v>0</v>
      </c>
      <c r="C3" s="95"/>
      <c r="D3" s="95"/>
    </row>
    <row r="4" spans="1:4" ht="3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PbKhz5K4plgb3xNJbGvPgpP6GZkzWZkIzd9ROVvwrETFgM8GZG0JvzrW0Agxv8RLLIF+I9fbh6cmd4xFN/8PyQ==" saltValue="m3jbVeZxW6gaYUNdLIah3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7">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I27" sqref="I2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108</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V8Jptd4tcLZbVagsHbYvyJzBGLcqp8WlnM1ztWrUoYCFQUA2wnyrlhxZQWQM3ZA+gjNvohLGumFFDUM2FlaOcQ==" saltValue="5IIDhjjqm0nsV+EqoA/ex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8">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109</v>
      </c>
      <c r="D2" s="94"/>
    </row>
    <row r="3" spans="1:4" ht="36" x14ac:dyDescent="0.25">
      <c r="A3" s="27" t="str">
        <f>'122 - Prof Subs Wages'!A3</f>
        <v>4-Digit Function + Subject</v>
      </c>
      <c r="B3" s="47">
        <f>+Totals!B3</f>
        <v>0</v>
      </c>
      <c r="C3" s="95"/>
      <c r="D3" s="95"/>
    </row>
    <row r="4" spans="1:4" ht="33.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MVXBxJdvcEGP7+OU9fRbWouujkeOoWFKpO5hYTmmlvhUon9G7356IgH1anVZ94Ogmn7k9Qhjxr9A//XMEss0og==" saltValue="pcf4PDgh/MqsRuOB+DDds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9">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80</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mfjKyZXcr6A+UVYqWNIAq3/8m0YVSa0LpC8jTWaHf23IpFVcubuvove5KPZxyE1g4OWnFruGGiyfWsYIZVBIFQ==" saltValue="eYH1IntxDT+35rlGpgkh1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pageSetUpPr fitToPage="1"/>
  </sheetPr>
  <dimension ref="A1:E19"/>
  <sheetViews>
    <sheetView showGridLines="0" zoomScale="85" zoomScaleNormal="85" zoomScaleSheetLayoutView="75" workbookViewId="0">
      <pane ySplit="7" topLeftCell="A8" activePane="bottomLeft" state="frozen"/>
      <selection pane="bottomLeft" activeCell="C26" sqref="C26"/>
    </sheetView>
  </sheetViews>
  <sheetFormatPr defaultColWidth="8.85546875" defaultRowHeight="12.75" x14ac:dyDescent="0.2"/>
  <cols>
    <col min="1" max="1" width="24" style="28" customWidth="1"/>
    <col min="2" max="2" width="16.140625" style="28" customWidth="1"/>
    <col min="3" max="3" width="80.7109375" style="28" customWidth="1"/>
    <col min="4" max="4" width="16.7109375" style="28" customWidth="1"/>
    <col min="5" max="5" width="20.42578125" style="28" customWidth="1"/>
    <col min="6" max="16384" width="8.85546875" style="28"/>
  </cols>
  <sheetData>
    <row r="1" spans="1:5" ht="22.5" customHeight="1" x14ac:dyDescent="0.25">
      <c r="A1" s="27" t="s">
        <v>102</v>
      </c>
      <c r="B1" s="90">
        <f>+TotalsB1</f>
        <v>0</v>
      </c>
      <c r="C1" s="91"/>
    </row>
    <row r="2" spans="1:5" ht="18" x14ac:dyDescent="0.25">
      <c r="A2" s="27" t="s">
        <v>103</v>
      </c>
      <c r="B2" s="90">
        <f>+Totals!B2</f>
        <v>0</v>
      </c>
      <c r="C2" s="91"/>
      <c r="D2" s="92" t="s">
        <v>65</v>
      </c>
      <c r="E2" s="92"/>
    </row>
    <row r="3" spans="1:5" ht="36" x14ac:dyDescent="0.25">
      <c r="A3" s="27" t="s">
        <v>104</v>
      </c>
      <c r="B3" s="90">
        <f>+Totals!B3</f>
        <v>0</v>
      </c>
      <c r="C3" s="91"/>
      <c r="D3" s="93"/>
      <c r="E3" s="93"/>
    </row>
    <row r="4" spans="1:5" ht="38.25" customHeight="1" x14ac:dyDescent="0.25">
      <c r="A4" s="29" t="str">
        <f>+Totals!A4</f>
        <v>Name of Staff Member (LN, FN)</v>
      </c>
      <c r="B4" s="90">
        <f>+Totals!B4</f>
        <v>0</v>
      </c>
      <c r="C4" s="91"/>
      <c r="D4" s="30"/>
      <c r="E4" s="30"/>
    </row>
    <row r="5" spans="1:5" s="6" customFormat="1" ht="66" customHeight="1" x14ac:dyDescent="0.25">
      <c r="A5" s="31" t="s">
        <v>56</v>
      </c>
      <c r="B5" s="31" t="s">
        <v>57</v>
      </c>
      <c r="C5" s="31" t="s">
        <v>0</v>
      </c>
      <c r="D5" s="32" t="s">
        <v>61</v>
      </c>
      <c r="E5" s="32" t="s">
        <v>2</v>
      </c>
    </row>
    <row r="6" spans="1:5" ht="15" x14ac:dyDescent="0.2">
      <c r="A6" s="33"/>
      <c r="B6" s="33"/>
      <c r="C6" s="34" t="s">
        <v>59</v>
      </c>
      <c r="D6" s="35"/>
      <c r="E6" s="36"/>
    </row>
    <row r="7" spans="1:5" ht="15" x14ac:dyDescent="0.2">
      <c r="A7" s="34">
        <v>3</v>
      </c>
      <c r="B7" s="34">
        <v>1</v>
      </c>
      <c r="C7" s="37" t="s">
        <v>60</v>
      </c>
      <c r="D7" s="38">
        <v>105</v>
      </c>
      <c r="E7" s="38">
        <f>ROUNDUP(A7*B7*D7,0)</f>
        <v>315</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54aD78PwIat1EKW8Cf//3YW96gUJw/4KD9GgwRQG3PEK2DWMbn/s1SILDCeNglZes3/r9AYUATt/+urOH3cggw==" saltValue="ApHR4b5MrpgrQi7Ff7P4kw=="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6">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110</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P3E6BmHqq5dqLUGEdTeK6KH6EJ7rzELcF7MDBlDH6EAMwZccuIhFNr725WhOzLk66J5h21yp3c5IFmsW+2MwBQ==" saltValue="oMk1AlKcd2wOUMSuoEX2Q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7">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111</v>
      </c>
      <c r="D2" s="94"/>
    </row>
    <row r="3" spans="1:4" ht="36" x14ac:dyDescent="0.25">
      <c r="A3" s="27" t="str">
        <f>'122 - Prof Subs Wages'!A3</f>
        <v>4-Digit Function + Subject</v>
      </c>
      <c r="B3" s="47">
        <f>+Totals!B3</f>
        <v>0</v>
      </c>
      <c r="C3" s="95"/>
      <c r="D3" s="95"/>
    </row>
    <row r="4" spans="1:4" ht="32.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CAQgAtgibn3///iaYYA1OeQDBFLg2cCCYGNwjm17wGZfzFKR+Ygsl2POiqsc3uwkbS+RXRZbBRIFND9/YYXZQw==" saltValue="kT0YM+XcaF0kygvh6Ez9v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8">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112</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ROUND(C14*A14,0)</f>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otfRtQomu8LjCJeOKEYSgQsybqSwtSDwFhKfEGebgidPe8n4vRLza0JcYdaD6DnkdwKz7YNiDEjcjlBmlch/wQ==" saltValue="zk4fg8kwiRf4A71bzldCo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9">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17</v>
      </c>
      <c r="D2" s="94"/>
    </row>
    <row r="3" spans="1:4" ht="36" x14ac:dyDescent="0.25">
      <c r="A3" s="27" t="str">
        <f>'122 - Prof Subs Wages'!A3</f>
        <v>4-Digit Function + Subject</v>
      </c>
      <c r="B3" s="47">
        <f>+Totals!B3</f>
        <v>0</v>
      </c>
      <c r="C3" s="95"/>
      <c r="D3" s="95"/>
    </row>
    <row r="4" spans="1:4" ht="33"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jOpkxidKnTg5DHfDqkIlsblcB3M2Ah/CBXgT5lOkVaJVN7DYhpL4hd9m9TnjB8vx91gI20frWWa0AhxB/fGNVw==" saltValue="cc+1vwlNsn2nBgkhHeD6L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0">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113</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hQebwg36HrSV+8aGGzzziptxQcF9kQ41RgTw1WvKZeBF8zDE/9GqZJ5ZtsFUvkyFy/1ltPHf645E+GsBWahi+A==" saltValue="uidMoH7ocrr/ZAFAqRz/t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91">
    <pageSetUpPr fitToPage="1"/>
  </sheetPr>
  <dimension ref="A1:D35"/>
  <sheetViews>
    <sheetView showGridLines="0" zoomScale="85" zoomScaleNormal="85" zoomScaleSheetLayoutView="75" workbookViewId="0">
      <pane ySplit="5" topLeftCell="A6" activePane="bottomLeft" state="frozen"/>
      <selection activeCell="A7" sqref="A7"/>
      <selection pane="bottomLeft" activeCell="G23" sqref="G23"/>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44.25" customHeight="1" x14ac:dyDescent="0.25">
      <c r="A2" s="27" t="str">
        <f>'122 - Prof Subs Wages'!A2</f>
        <v>Grade Level</v>
      </c>
      <c r="B2" s="47">
        <f>+Totals!B2</f>
        <v>0</v>
      </c>
      <c r="C2" s="94" t="s">
        <v>55</v>
      </c>
      <c r="D2" s="94"/>
    </row>
    <row r="3" spans="1:4" ht="45.75" customHeight="1"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34"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ht="15" x14ac:dyDescent="0.2">
      <c r="A26" s="52"/>
      <c r="B26" s="53"/>
      <c r="C26" s="54"/>
      <c r="D26" s="55">
        <f t="shared" si="0"/>
        <v>0</v>
      </c>
    </row>
    <row r="27" spans="1:4" ht="15" x14ac:dyDescent="0.2">
      <c r="A27" s="52"/>
      <c r="B27" s="53"/>
      <c r="C27" s="54"/>
      <c r="D27" s="55">
        <f t="shared" si="0"/>
        <v>0</v>
      </c>
    </row>
    <row r="28" spans="1:4" ht="15" x14ac:dyDescent="0.2">
      <c r="A28" s="52"/>
      <c r="B28" s="53"/>
      <c r="C28" s="54"/>
      <c r="D28" s="55">
        <f t="shared" si="0"/>
        <v>0</v>
      </c>
    </row>
    <row r="29" spans="1:4" ht="15" x14ac:dyDescent="0.2">
      <c r="A29" s="52"/>
      <c r="B29" s="53"/>
      <c r="C29" s="54"/>
      <c r="D29" s="55">
        <f t="shared" si="0"/>
        <v>0</v>
      </c>
    </row>
    <row r="30" spans="1:4" ht="15" x14ac:dyDescent="0.2">
      <c r="A30" s="52"/>
      <c r="B30" s="53"/>
      <c r="C30" s="54"/>
      <c r="D30" s="55">
        <f t="shared" si="0"/>
        <v>0</v>
      </c>
    </row>
    <row r="31" spans="1:4" ht="15" x14ac:dyDescent="0.2">
      <c r="A31" s="52"/>
      <c r="B31" s="53"/>
      <c r="C31" s="54"/>
      <c r="D31" s="55">
        <f t="shared" si="0"/>
        <v>0</v>
      </c>
    </row>
    <row r="32" spans="1:4" ht="15" x14ac:dyDescent="0.2">
      <c r="A32" s="52"/>
      <c r="B32" s="53"/>
      <c r="C32" s="54"/>
      <c r="D32" s="55">
        <f t="shared" si="0"/>
        <v>0</v>
      </c>
    </row>
    <row r="33" spans="1:4" ht="15" x14ac:dyDescent="0.2">
      <c r="A33" s="52"/>
      <c r="B33" s="53"/>
      <c r="C33" s="54"/>
      <c r="D33" s="55">
        <f t="shared" si="0"/>
        <v>0</v>
      </c>
    </row>
    <row r="34" spans="1:4" ht="15" x14ac:dyDescent="0.2">
      <c r="A34" s="52"/>
      <c r="B34" s="53"/>
      <c r="C34" s="54"/>
      <c r="D34" s="55">
        <f t="shared" si="0"/>
        <v>0</v>
      </c>
    </row>
    <row r="35" spans="1:4" s="1" customFormat="1" ht="18" x14ac:dyDescent="0.25">
      <c r="A35" s="56"/>
      <c r="B35" s="56"/>
      <c r="C35" s="57" t="s">
        <v>3</v>
      </c>
      <c r="D35" s="58">
        <f>SUM(D6:D34)</f>
        <v>0</v>
      </c>
    </row>
  </sheetData>
  <sheetProtection algorithmName="SHA-512" hashValue="YeRtDJXHVNMhjiBKtE388nSXj2EazninTTXeQriyiDyVbcnGWlureEhEKbasNCJOJeV5hA6O75KFRUWZ+89C1Q==" saltValue="Ptg5VeKxRROFY16wZ5WnG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2">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49</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6"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ROUND(C17*A17,0)</f>
        <v>0</v>
      </c>
    </row>
    <row r="18" spans="1:4" s="1" customFormat="1" ht="18" x14ac:dyDescent="0.25">
      <c r="A18" s="56"/>
      <c r="B18" s="56"/>
      <c r="C18" s="57" t="s">
        <v>3</v>
      </c>
      <c r="D18" s="58">
        <f>SUM(D6:D17)</f>
        <v>0</v>
      </c>
    </row>
  </sheetData>
  <sheetProtection algorithmName="SHA-512" hashValue="q9uYBs82EkgGxM+zvWYmgNncV89/9stQvky54VKTrjr9Qj6JxvwYN4o0Vn/7j79Pt/ukO464/R3lHf93trc3/A==" saltValue="fCU6c72tB4ogquYwHp7pm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3">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81</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jhQa8zlbB5xR3GwcsrYRcX42M4HSXpopS/1KOYItQJqLklZ+sDE4YDmb1ShE+MeK/fbQX7jGc0Ffr3nwMD+rUw==" saltValue="oKVsHPhnuIdTrOXXuIlWa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4">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L34" sqref="L34"/>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130</v>
      </c>
      <c r="D2" s="94"/>
    </row>
    <row r="3" spans="1:4" ht="36" x14ac:dyDescent="0.25">
      <c r="A3" s="27" t="str">
        <f>'122 - Prof Subs Wages'!A3</f>
        <v>4-Digit Function + Subject</v>
      </c>
      <c r="B3" s="47">
        <f>+Totals!B3</f>
        <v>0</v>
      </c>
      <c r="C3" s="95"/>
      <c r="D3" s="95"/>
    </row>
    <row r="4" spans="1:4" ht="33.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nBriXbNNpvTLrwSORUyrF4/1Bbf1PLjDwpqU5boBfFMva/LupXY3T7Ec9rVMTpmN78GYYXyQkJSYCdeS5H+Lrg==" saltValue="kpXVHyJI17LsDxUu+MWeZ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5">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51</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ROUND(C15*A15,0)</f>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Tz8k2AosLXw5btraPNiVW1h9ZSIuIeu5IWWBaP918alyAJ1FyNtWiHNEN3drngYGtgtY17Mh2JbfIc6tU4HJeQ==" saltValue="tPq0hTZcskZigIFUD8lwu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6">
    <pageSetUpPr fitToPage="1"/>
  </sheetPr>
  <dimension ref="A1:E27"/>
  <sheetViews>
    <sheetView showGridLines="0" zoomScale="85" zoomScaleNormal="85" zoomScaleSheetLayoutView="75" workbookViewId="0">
      <pane ySplit="7" topLeftCell="A8" activePane="bottomLeft" state="frozen"/>
      <selection activeCell="K20" sqref="K20"/>
      <selection pane="bottomLeft" activeCell="D8" sqref="D8"/>
    </sheetView>
  </sheetViews>
  <sheetFormatPr defaultColWidth="8.85546875" defaultRowHeight="12.75" x14ac:dyDescent="0.2"/>
  <cols>
    <col min="1" max="1" width="23.7109375" style="28" customWidth="1"/>
    <col min="2" max="2" width="16.140625" style="28" customWidth="1"/>
    <col min="3" max="3" width="80.7109375" style="28" customWidth="1"/>
    <col min="4" max="4" width="16.7109375" style="28" customWidth="1"/>
    <col min="5" max="5" width="20.42578125" style="28" customWidth="1"/>
    <col min="6" max="16384" width="8.85546875" style="28"/>
  </cols>
  <sheetData>
    <row r="1" spans="1:5" ht="22.5" customHeight="1" x14ac:dyDescent="0.25">
      <c r="A1" s="46" t="str">
        <f>'122 - Prof Subs Wages'!A1</f>
        <v>Building</v>
      </c>
      <c r="B1" s="90">
        <f>+TotalsB1</f>
        <v>0</v>
      </c>
      <c r="C1" s="91"/>
    </row>
    <row r="2" spans="1:5" ht="18" x14ac:dyDescent="0.25">
      <c r="A2" s="46" t="str">
        <f>'122 - Prof Subs Wages'!A2</f>
        <v>Grade Level</v>
      </c>
      <c r="B2" s="90">
        <f>+Totals!B2</f>
        <v>0</v>
      </c>
      <c r="C2" s="91"/>
      <c r="D2" s="92" t="s">
        <v>64</v>
      </c>
      <c r="E2" s="92"/>
    </row>
    <row r="3" spans="1:5" ht="36" x14ac:dyDescent="0.25">
      <c r="A3" s="46" t="str">
        <f>'122 - Prof Subs Wages'!A3</f>
        <v>4-Digit Function + Subject</v>
      </c>
      <c r="B3" s="90">
        <f>+Totals!B3</f>
        <v>0</v>
      </c>
      <c r="C3" s="91"/>
      <c r="D3" s="93"/>
      <c r="E3" s="93"/>
    </row>
    <row r="4" spans="1:5" ht="34.5" customHeight="1" x14ac:dyDescent="0.25">
      <c r="A4" s="46" t="str">
        <f>+Totals!A4</f>
        <v>Name of Staff Member (LN, FN)</v>
      </c>
      <c r="B4" s="90">
        <f>+Totals!B4</f>
        <v>0</v>
      </c>
      <c r="C4" s="91"/>
      <c r="D4" s="30"/>
      <c r="E4" s="30"/>
    </row>
    <row r="5" spans="1:5" s="6" customFormat="1" ht="66" customHeight="1" x14ac:dyDescent="0.25">
      <c r="A5" s="31" t="s">
        <v>63</v>
      </c>
      <c r="B5" s="31" t="s">
        <v>70</v>
      </c>
      <c r="C5" s="31" t="s">
        <v>0</v>
      </c>
      <c r="D5" s="32" t="s">
        <v>58</v>
      </c>
      <c r="E5" s="32" t="s">
        <v>2</v>
      </c>
    </row>
    <row r="6" spans="1:5" ht="15" x14ac:dyDescent="0.2">
      <c r="A6" s="33"/>
      <c r="B6" s="33"/>
      <c r="C6" s="34" t="s">
        <v>59</v>
      </c>
      <c r="D6" s="35"/>
      <c r="E6" s="36"/>
    </row>
    <row r="7" spans="1:5" ht="15" x14ac:dyDescent="0.2">
      <c r="A7" s="34">
        <v>3</v>
      </c>
      <c r="B7" s="34">
        <v>1</v>
      </c>
      <c r="C7" s="37" t="s">
        <v>60</v>
      </c>
      <c r="D7" s="38">
        <v>30</v>
      </c>
      <c r="E7" s="38">
        <f>ROUNDUP(A7*B7*D7,0)</f>
        <v>90</v>
      </c>
    </row>
    <row r="8" spans="1:5" ht="15" x14ac:dyDescent="0.2">
      <c r="A8" s="39"/>
      <c r="B8" s="39"/>
      <c r="C8" s="40"/>
      <c r="D8" s="41"/>
      <c r="E8" s="42">
        <f t="shared" ref="E8:E26"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ht="15" x14ac:dyDescent="0.2">
      <c r="A19" s="39"/>
      <c r="B19" s="39"/>
      <c r="C19" s="40"/>
      <c r="D19" s="41"/>
      <c r="E19" s="42">
        <f t="shared" si="0"/>
        <v>0</v>
      </c>
    </row>
    <row r="20" spans="1:5" ht="15" x14ac:dyDescent="0.2">
      <c r="A20" s="39"/>
      <c r="B20" s="39"/>
      <c r="C20" s="40"/>
      <c r="D20" s="41"/>
      <c r="E20" s="42">
        <f t="shared" si="0"/>
        <v>0</v>
      </c>
    </row>
    <row r="21" spans="1:5" ht="15" x14ac:dyDescent="0.2">
      <c r="A21" s="39"/>
      <c r="B21" s="39"/>
      <c r="C21" s="40"/>
      <c r="D21" s="41"/>
      <c r="E21" s="42">
        <f t="shared" si="0"/>
        <v>0</v>
      </c>
    </row>
    <row r="22" spans="1:5" ht="15" x14ac:dyDescent="0.2">
      <c r="A22" s="39"/>
      <c r="B22" s="39"/>
      <c r="C22" s="40"/>
      <c r="D22" s="41"/>
      <c r="E22" s="42">
        <f t="shared" si="0"/>
        <v>0</v>
      </c>
    </row>
    <row r="23" spans="1:5" ht="15" x14ac:dyDescent="0.2">
      <c r="A23" s="39"/>
      <c r="B23" s="39"/>
      <c r="C23" s="40"/>
      <c r="D23" s="41"/>
      <c r="E23" s="42">
        <f t="shared" si="0"/>
        <v>0</v>
      </c>
    </row>
    <row r="24" spans="1:5" ht="15" x14ac:dyDescent="0.2">
      <c r="A24" s="39"/>
      <c r="B24" s="39"/>
      <c r="C24" s="40"/>
      <c r="D24" s="41"/>
      <c r="E24" s="42">
        <f t="shared" si="0"/>
        <v>0</v>
      </c>
    </row>
    <row r="25" spans="1:5" ht="15" x14ac:dyDescent="0.2">
      <c r="A25" s="39"/>
      <c r="B25" s="39"/>
      <c r="C25" s="40"/>
      <c r="D25" s="41"/>
      <c r="E25" s="42">
        <f t="shared" si="0"/>
        <v>0</v>
      </c>
    </row>
    <row r="26" spans="1:5" ht="15" x14ac:dyDescent="0.2">
      <c r="A26" s="39"/>
      <c r="B26" s="39"/>
      <c r="C26" s="40"/>
      <c r="D26" s="41"/>
      <c r="E26" s="42">
        <f t="shared" si="0"/>
        <v>0</v>
      </c>
    </row>
    <row r="27" spans="1:5" s="6" customFormat="1" ht="18" x14ac:dyDescent="0.25">
      <c r="A27" s="43"/>
      <c r="B27" s="43"/>
      <c r="C27" s="43"/>
      <c r="D27" s="44" t="s">
        <v>3</v>
      </c>
      <c r="E27" s="45">
        <f>SUM(E8:E26)</f>
        <v>0</v>
      </c>
    </row>
  </sheetData>
  <sheetProtection algorithmName="SHA-512" hashValue="H/PgqEDdYBr1nHwya+X4TjQz1QTtFBS/EP13FFfSdXt+tLpcXZJoEiynJ37RSOqMdEWprAwoC767TAzp4EZu4g==" saltValue="ZFPcKQ0KgDxvOP6Qx/F6ag=="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6">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52</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00zEziF9Jin5kWd8pnrRRwGSQsy4MNMrxXyvEeA/iNRGMbvtVnCH/b8xe6HO3xXKbfwNto9FX267DQbv5aWimw==" saltValue="GhGM8nvNtADTTmg6mTrof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97">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91</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HOgsUpiIUNA7gXmb9SgLBbowwiwviN/SjcFw6tn8QWCRXbNYrZGHSr00gILr8tZ830Ymv+FYxAulgze9Mp7cXA==" saltValue="gV9XeJKIYsSlRTB7KqEXa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98">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82</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0/3ja+GB/wSgHMeDX6VKxisU6w6IbPvbmJ1Pz03kGyj73zJN2yDY4+pcjN6m7iGznLfFpWfeiTMClCyHX+yDZQ==" saltValue="K5Nu7/0+xOWF+29cF6klM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99">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75</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glF9Y5Il5B4w8+NB2PBJwIng3y+YMN84bxsJkTihtdRwCbih6FLvd+aj2RVndf+JjlRiP9keuh7Y6JPUarGMpQ==" saltValue="6ZY1y5+Q7/Mu+oDjD3g9C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0">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89</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BBSlo1SY+KRP/D2H40Hd8pogJoR6v4l2+jLm4Bvh1YD5rkH/ENdzBDOW/CGc1yG76ZTZWj611nvaPOWo2leCpQ==" saltValue="QUqCI+AeHHI9+LLYDAFrD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01">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73</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AvEC8oXbM8SYi61eP5uhJOVVQIA0UJ0/O16Bnok6pH6y7wZenzUCorxiiPCZ4ii6ZjnK1sY0AMvqzHXqjFFwNA==" saltValue="C4VYyYYHWu5Yv3oi1+DvD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2">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84</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LoNbTzzXRM1eJ1iGUsptd5BM+J+jgv4wglnNshSDsOxzA/FvFcMi/G58Puhbv+1mwqm5snpnU7xwmB0bCBGLOg==" saltValue="20OiJwJ/K2klBC3mstObC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3">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99</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JVkDLk3nbBGjH3yB8Q2Tsi7wstCN8jUSGEIC8DZuhbmYHNi/ylDCUfggwx4n/I3ZMlUHA0vPT6gSA7m/97EQA==" saltValue="KIe0f8/qQAEZBLHAThXaJ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4">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53</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FedtPVeBqhC9cJZsjjxOUFRvqh0cQI41+I6LFp29pn9DeY7HiLYcCcDaQMtwsy4MSZZXsTFv/nAC+ZIajI658A==" saltValue="y6+DBgbHA0hMuI3XT3mbo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5">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38</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2VzvsasAS3d9pGgktORDuutTJBbrrcjcfM0AY7mw2jRC4H/IDWPF98uBbGFVi35pNm/cbkdj+5jz8oRrE5IuWQ==" saltValue="pv0HJLic5cQs+KjCoafIq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D6A96-E908-4E51-98FD-B57D5716719B}">
  <sheetPr>
    <pageSetUpPr fitToPage="1"/>
  </sheetPr>
  <dimension ref="A1:E19"/>
  <sheetViews>
    <sheetView showGridLines="0" zoomScale="85" zoomScaleNormal="85" zoomScaleSheetLayoutView="75" workbookViewId="0">
      <pane ySplit="7" topLeftCell="A8" activePane="bottomLeft" state="frozen"/>
      <selection pane="bottomLeft" activeCell="D7" sqref="D7"/>
    </sheetView>
  </sheetViews>
  <sheetFormatPr defaultColWidth="8.85546875" defaultRowHeight="12.75" x14ac:dyDescent="0.2"/>
  <cols>
    <col min="1" max="1" width="24" style="28" customWidth="1"/>
    <col min="2" max="2" width="16.140625" style="28" customWidth="1"/>
    <col min="3" max="3" width="80.7109375" style="28" customWidth="1"/>
    <col min="4" max="4" width="22.7109375" style="28" customWidth="1"/>
    <col min="5" max="5" width="20.42578125" style="28" customWidth="1"/>
    <col min="6" max="16384" width="8.85546875" style="28"/>
  </cols>
  <sheetData>
    <row r="1" spans="1:5" ht="22.5" customHeight="1" x14ac:dyDescent="0.25">
      <c r="A1" s="27" t="s">
        <v>102</v>
      </c>
      <c r="B1" s="90">
        <f>+TotalsB1</f>
        <v>0</v>
      </c>
      <c r="C1" s="91"/>
    </row>
    <row r="2" spans="1:5" ht="18" x14ac:dyDescent="0.25">
      <c r="A2" s="27" t="s">
        <v>103</v>
      </c>
      <c r="B2" s="90">
        <f>+Totals!B2</f>
        <v>0</v>
      </c>
      <c r="C2" s="91"/>
      <c r="D2" s="92" t="s">
        <v>119</v>
      </c>
      <c r="E2" s="92"/>
    </row>
    <row r="3" spans="1:5" ht="36" x14ac:dyDescent="0.25">
      <c r="A3" s="27" t="s">
        <v>104</v>
      </c>
      <c r="B3" s="90">
        <f>+Totals!B3</f>
        <v>0</v>
      </c>
      <c r="C3" s="91"/>
      <c r="D3" s="93"/>
      <c r="E3" s="93"/>
    </row>
    <row r="4" spans="1:5" ht="35.25" customHeight="1" x14ac:dyDescent="0.25">
      <c r="A4" s="29" t="str">
        <f>+Totals!A4</f>
        <v>Name of Staff Member (LN, FN)</v>
      </c>
      <c r="B4" s="90">
        <f>+Totals!B4</f>
        <v>0</v>
      </c>
      <c r="C4" s="91"/>
      <c r="D4" s="30"/>
      <c r="E4" s="30"/>
    </row>
    <row r="5" spans="1:5" s="6" customFormat="1" ht="66" customHeight="1" x14ac:dyDescent="0.25">
      <c r="A5" s="31" t="s">
        <v>56</v>
      </c>
      <c r="B5" s="31" t="s">
        <v>57</v>
      </c>
      <c r="C5" s="31" t="s">
        <v>0</v>
      </c>
      <c r="D5" s="32" t="s">
        <v>62</v>
      </c>
      <c r="E5" s="32" t="s">
        <v>2</v>
      </c>
    </row>
    <row r="6" spans="1:5" ht="15" x14ac:dyDescent="0.2">
      <c r="A6" s="33"/>
      <c r="B6" s="33"/>
      <c r="C6" s="34" t="s">
        <v>59</v>
      </c>
      <c r="D6" s="35"/>
      <c r="E6" s="36"/>
    </row>
    <row r="7" spans="1:5" ht="15" x14ac:dyDescent="0.2">
      <c r="A7" s="34">
        <v>3</v>
      </c>
      <c r="B7" s="34">
        <v>1</v>
      </c>
      <c r="C7" s="37" t="s">
        <v>60</v>
      </c>
      <c r="D7" s="38">
        <f>10*7.5</f>
        <v>75</v>
      </c>
      <c r="E7" s="38">
        <f>ROUNDUP(A7*B7*D7,0)</f>
        <v>225</v>
      </c>
    </row>
    <row r="8" spans="1:5" ht="15" x14ac:dyDescent="0.2">
      <c r="A8" s="39"/>
      <c r="B8" s="39"/>
      <c r="C8" s="40"/>
      <c r="D8" s="41"/>
      <c r="E8" s="42">
        <f t="shared" ref="E8:E16"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ROUNDUP(A17*B17*D17,0)</f>
        <v>0</v>
      </c>
    </row>
    <row r="18" spans="1:5" ht="15" x14ac:dyDescent="0.2">
      <c r="A18" s="39"/>
      <c r="B18" s="39"/>
      <c r="C18" s="40"/>
      <c r="D18" s="41"/>
      <c r="E18" s="42">
        <f>ROUNDUP(A18*B18*D18,0)</f>
        <v>0</v>
      </c>
    </row>
    <row r="19" spans="1:5" s="6" customFormat="1" ht="18" x14ac:dyDescent="0.25">
      <c r="A19" s="43"/>
      <c r="B19" s="43"/>
      <c r="C19" s="43"/>
      <c r="D19" s="44" t="s">
        <v>3</v>
      </c>
      <c r="E19" s="45">
        <f>SUM(E8:E18)</f>
        <v>0</v>
      </c>
    </row>
  </sheetData>
  <sheetProtection algorithmName="SHA-512" hashValue="m+9he2d3tL8MZsDrO5JKxYzy22JCnItHnHin5BPLj3+D5bi4YjnVP51NKGtmP9biYbgsTZsi26eW38m5qUzORw==" saltValue="lYkbmRI91KlWQFR9zOD7WA=="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6">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39</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6"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ROUND(C17*A17,0)</f>
        <v>0</v>
      </c>
    </row>
    <row r="18" spans="1:4" s="1" customFormat="1" ht="18" x14ac:dyDescent="0.25">
      <c r="A18" s="56"/>
      <c r="B18" s="56"/>
      <c r="C18" s="57" t="s">
        <v>3</v>
      </c>
      <c r="D18" s="58">
        <f>SUM(D6:D17)</f>
        <v>0</v>
      </c>
    </row>
  </sheetData>
  <sheetProtection algorithmName="SHA-512" hashValue="nMYjjTYwgbplD2AUFZMyIdq7rcrpPUx+X8DMH5VKNFhLvw1g4mR1JxakDB8KjJHoejqvcTsktLzI1uBrAHSwXg==" saltValue="GZCg02WrD98nLPKDKrNBr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7">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40</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6"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ROUND(C17*A17,0)</f>
        <v>0</v>
      </c>
    </row>
    <row r="18" spans="1:4" s="1" customFormat="1" ht="18" x14ac:dyDescent="0.25">
      <c r="A18" s="56"/>
      <c r="B18" s="56"/>
      <c r="C18" s="57" t="s">
        <v>3</v>
      </c>
      <c r="D18" s="58">
        <f>SUM(D6:D17)</f>
        <v>0</v>
      </c>
    </row>
  </sheetData>
  <sheetProtection algorithmName="SHA-512" hashValue="xDNF9K62xF84acBU3DNy8Uy+hToF6fsLUS0rRapNtuEJXphGjqE32XuXx5TDwMYHKUgsdEVDpnm1JvGtK8UMZQ==" saltValue="bIsTwDwNal2vQsx8CJuF0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08">
    <pageSetUpPr fitToPage="1"/>
  </sheetPr>
  <dimension ref="A1:D2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35.25" customHeight="1" x14ac:dyDescent="0.25">
      <c r="A2" s="27" t="str">
        <f>'122 - Prof Subs Wages'!A2</f>
        <v>Grade Level</v>
      </c>
      <c r="B2" s="47">
        <f>+Totals!B2</f>
        <v>0</v>
      </c>
      <c r="C2" s="94" t="s">
        <v>132</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2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ht="15" x14ac:dyDescent="0.2">
      <c r="A26" s="52"/>
      <c r="B26" s="53"/>
      <c r="C26" s="54"/>
      <c r="D26" s="55">
        <f t="shared" si="0"/>
        <v>0</v>
      </c>
    </row>
    <row r="27" spans="1:4" ht="15" x14ac:dyDescent="0.2">
      <c r="A27" s="52"/>
      <c r="B27" s="53"/>
      <c r="C27" s="54"/>
      <c r="D27" s="55">
        <f t="shared" si="0"/>
        <v>0</v>
      </c>
    </row>
    <row r="28" spans="1:4" s="1" customFormat="1" ht="18" x14ac:dyDescent="0.25">
      <c r="A28" s="56"/>
      <c r="B28" s="56"/>
      <c r="C28" s="57" t="s">
        <v>3</v>
      </c>
      <c r="D28" s="58">
        <f>SUM(D6:D27)</f>
        <v>0</v>
      </c>
    </row>
  </sheetData>
  <sheetProtection algorithmName="SHA-512" hashValue="R6F1SekESQONxm3qd/sXvKlThkOcU9fuJlwVVhAPPVCVx6SEvuzhs2x/Ax9ipiU643Igj/OHTwWjYziCFTt97w==" saltValue="kYdozArp4JlD3HodYedqf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09">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I31" sqref="I31"/>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37.5" customHeight="1" x14ac:dyDescent="0.25">
      <c r="A2" s="27" t="str">
        <f>'122 - Prof Subs Wages'!A2</f>
        <v>Grade Level</v>
      </c>
      <c r="B2" s="47">
        <f>+Totals!B2</f>
        <v>0</v>
      </c>
      <c r="C2" s="94" t="s">
        <v>41</v>
      </c>
      <c r="D2" s="94"/>
    </row>
    <row r="3" spans="1:4" ht="48.75" customHeight="1"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ydOb7P2rz6w0cUmtRVw7hhxhGGT6kklRT3kiMJ4LTX1SQB7F2ZAAyGpqfw/Ve01ZMjQO/qrreOY6o+IC3TBO2A==" saltValue="aM8Uz3yOcWeOxmmLaobxE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0">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50</v>
      </c>
      <c r="D2" s="94"/>
    </row>
    <row r="3" spans="1:4" ht="36" x14ac:dyDescent="0.25">
      <c r="A3" s="27" t="str">
        <f>'122 - Prof Subs Wages'!A3</f>
        <v>4-Digit Function + Subject</v>
      </c>
      <c r="B3" s="47">
        <f>+Totals!B3</f>
        <v>0</v>
      </c>
      <c r="C3" s="95"/>
      <c r="D3" s="95"/>
    </row>
    <row r="4" spans="1:4" ht="33"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XzMe9qng3rnhIZ/LmrM/7VNShGVno0cx7EioZnVtjEfm4yjRXSwif1ptGmGJnvHvXvz+0ggqL7fvcEmLWuFa9A==" saltValue="96HTyZvmn5C8cVJGAwYkb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11">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45.75" customHeight="1" x14ac:dyDescent="0.25">
      <c r="A2" s="27" t="str">
        <f>'122 - Prof Subs Wages'!A2</f>
        <v>Grade Level</v>
      </c>
      <c r="B2" s="47">
        <f>+Totals!B2</f>
        <v>0</v>
      </c>
      <c r="C2" s="94" t="s">
        <v>42</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ROUND(C15*A15,0)</f>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K7JfDt62Bwc9OamnXDKhiJsGxaSMVolkL9sJKeiqbWPSFNQO1rsBRiu6nv04zogsq66GjQA3WnjcL7dZ1lbKPg==" saltValue="3Hh52Ry5XUnkdNN6h1uet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2">
    <pageSetUpPr fitToPage="1"/>
  </sheetPr>
  <dimension ref="A1:D26"/>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43</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25"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s="1" customFormat="1" ht="18" x14ac:dyDescent="0.25">
      <c r="A26" s="56"/>
      <c r="B26" s="56"/>
      <c r="C26" s="57" t="s">
        <v>3</v>
      </c>
      <c r="D26" s="58">
        <f>SUM(D6:D25)</f>
        <v>0</v>
      </c>
    </row>
  </sheetData>
  <sheetProtection algorithmName="SHA-512" hashValue="Vta+7xbhGu2euthOICrRx3AvHHPC/mU9nb3n/C6zijqbgfG0t/6/8ANB99V8Jib4pxzJH0v0uxWEjgZiXLdUZA==" saltValue="5okFUS4r0aNo9I/bX+UA9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3">
    <pageSetUpPr fitToPage="1"/>
  </sheetPr>
  <dimension ref="A1:D26"/>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5.4257812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15</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09.5" customHeight="1" x14ac:dyDescent="0.2">
      <c r="A6" s="66"/>
      <c r="B6" s="67" t="s">
        <v>138</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15" x14ac:dyDescent="0.2">
      <c r="A19" s="52"/>
      <c r="B19" s="53"/>
      <c r="C19" s="54"/>
      <c r="D19" s="55">
        <f>ROUND((C19*A19)*(1+Totals!$G$1),0)</f>
        <v>0</v>
      </c>
    </row>
    <row r="20" spans="1:4" ht="15" x14ac:dyDescent="0.2">
      <c r="A20" s="52"/>
      <c r="B20" s="53"/>
      <c r="C20" s="54"/>
      <c r="D20" s="55">
        <f>ROUND((C20*A20)*(1+Totals!$G$1),0)</f>
        <v>0</v>
      </c>
    </row>
    <row r="21" spans="1:4" ht="15" x14ac:dyDescent="0.2">
      <c r="A21" s="52"/>
      <c r="B21" s="53"/>
      <c r="C21" s="54"/>
      <c r="D21" s="55">
        <f>ROUND((C21*A21)*(1+Totals!$G$1),0)</f>
        <v>0</v>
      </c>
    </row>
    <row r="22" spans="1:4" ht="15" x14ac:dyDescent="0.2">
      <c r="A22" s="52"/>
      <c r="B22" s="53"/>
      <c r="C22" s="54"/>
      <c r="D22" s="55">
        <f>ROUND((C22*A22)*(1+Totals!$G$1),0)</f>
        <v>0</v>
      </c>
    </row>
    <row r="23" spans="1:4" ht="15" x14ac:dyDescent="0.2">
      <c r="A23" s="52"/>
      <c r="B23" s="53"/>
      <c r="C23" s="54"/>
      <c r="D23" s="55">
        <f>ROUND((C23*A23)*(1+Totals!$G$1),0)</f>
        <v>0</v>
      </c>
    </row>
    <row r="24" spans="1:4" ht="15" x14ac:dyDescent="0.2">
      <c r="A24" s="52"/>
      <c r="B24" s="53"/>
      <c r="C24" s="54"/>
      <c r="D24" s="55">
        <f>ROUND((C24*A24)*(1+Totals!$G$1),0)</f>
        <v>0</v>
      </c>
    </row>
    <row r="25" spans="1:4" ht="15" x14ac:dyDescent="0.2">
      <c r="A25" s="52"/>
      <c r="B25" s="53"/>
      <c r="C25" s="54"/>
      <c r="D25" s="55">
        <f>ROUND((C25*A25)*(1+Totals!$G$1),0)</f>
        <v>0</v>
      </c>
    </row>
    <row r="26" spans="1:4" s="1" customFormat="1" ht="18" x14ac:dyDescent="0.25">
      <c r="A26" s="56"/>
      <c r="B26" s="56"/>
      <c r="C26" s="57" t="s">
        <v>3</v>
      </c>
      <c r="D26" s="58">
        <f>SUM(D6:D25)</f>
        <v>0</v>
      </c>
    </row>
  </sheetData>
  <sheetProtection algorithmName="SHA-512" hashValue="UTXenHbATNbh0sUqy5JX1+h2nDh9hNgou+jK9o9m6GA5bBdpuiR0QG9an4Tl1HFlzSAmToOzUhMGwNsSiLiVlw==" saltValue="wju6j8gpWjWVjRFzzdWoo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4">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79</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gI7Y+4Gow3LTXPoJLI3aL1ox+HzkzXSVyngd55luINaeH94vd3nIe6uAGktWUD7laQbRilq4279AlfK4PkFk7g==" saltValue="Pn/Ez7JIt3lrLukBUNoMs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15">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44</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 t="shared" ref="D7:D17" si="0">ROUND(C7*A7,0)</f>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mBWGDAXH5wk4g1ouFzjeD2tWvOluo4UhitfYHXbe92rUDmQY/rlwljminoHTesScvLAM/kYXxRKJ05WwWdSyiw==" saltValue="pLK5X9hxvz/H3mBMEhU7J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63F6-5EE5-431D-B7E6-603D8F550FA2}">
  <sheetPr>
    <pageSetUpPr fitToPage="1"/>
  </sheetPr>
  <dimension ref="A1:E19"/>
  <sheetViews>
    <sheetView showGridLines="0" zoomScale="85" zoomScaleNormal="85" zoomScaleSheetLayoutView="75" workbookViewId="0">
      <pane ySplit="7" topLeftCell="A8" activePane="bottomLeft" state="frozen"/>
      <selection activeCell="K20" sqref="K20"/>
      <selection pane="bottomLeft" activeCell="D7" sqref="D7"/>
    </sheetView>
  </sheetViews>
  <sheetFormatPr defaultColWidth="8.85546875" defaultRowHeight="12.75" x14ac:dyDescent="0.2"/>
  <cols>
    <col min="1" max="1" width="23.7109375" style="28" customWidth="1"/>
    <col min="2" max="2" width="16.140625" style="28" customWidth="1"/>
    <col min="3" max="3" width="80.7109375" style="28" customWidth="1"/>
    <col min="4" max="4" width="16.7109375" style="28" customWidth="1"/>
    <col min="5" max="5" width="20.42578125" style="28" customWidth="1"/>
    <col min="6" max="16384" width="8.85546875" style="28"/>
  </cols>
  <sheetData>
    <row r="1" spans="1:5" ht="22.5" customHeight="1" x14ac:dyDescent="0.25">
      <c r="A1" s="46" t="str">
        <f>'122 - Prof Subs Wages'!A1</f>
        <v>Building</v>
      </c>
      <c r="B1" s="90">
        <f>+TotalsB1</f>
        <v>0</v>
      </c>
      <c r="C1" s="91"/>
    </row>
    <row r="2" spans="1:5" ht="18" x14ac:dyDescent="0.25">
      <c r="A2" s="46" t="str">
        <f>'122 - Prof Subs Wages'!A2</f>
        <v>Grade Level</v>
      </c>
      <c r="B2" s="90">
        <f>+Totals!B2</f>
        <v>0</v>
      </c>
      <c r="C2" s="91"/>
      <c r="D2" s="92" t="s">
        <v>120</v>
      </c>
      <c r="E2" s="92"/>
    </row>
    <row r="3" spans="1:5" ht="36" x14ac:dyDescent="0.25">
      <c r="A3" s="46" t="str">
        <f>'122 - Prof Subs Wages'!A3</f>
        <v>4-Digit Function + Subject</v>
      </c>
      <c r="B3" s="90">
        <f>+Totals!B3</f>
        <v>0</v>
      </c>
      <c r="C3" s="91"/>
      <c r="D3" s="93"/>
      <c r="E3" s="93"/>
    </row>
    <row r="4" spans="1:5" ht="36.75" customHeight="1" x14ac:dyDescent="0.25">
      <c r="A4" s="46" t="str">
        <f>+Totals!A4</f>
        <v>Name of Staff Member (LN, FN)</v>
      </c>
      <c r="B4" s="90">
        <f>+Totals!B4</f>
        <v>0</v>
      </c>
      <c r="C4" s="91"/>
      <c r="D4" s="30"/>
      <c r="E4" s="30"/>
    </row>
    <row r="5" spans="1:5" s="6" customFormat="1" ht="66" customHeight="1" x14ac:dyDescent="0.25">
      <c r="A5" s="31" t="s">
        <v>63</v>
      </c>
      <c r="B5" s="31" t="s">
        <v>70</v>
      </c>
      <c r="C5" s="31" t="s">
        <v>0</v>
      </c>
      <c r="D5" s="32" t="s">
        <v>121</v>
      </c>
      <c r="E5" s="32" t="s">
        <v>2</v>
      </c>
    </row>
    <row r="6" spans="1:5" ht="15" x14ac:dyDescent="0.2">
      <c r="A6" s="33"/>
      <c r="B6" s="33"/>
      <c r="C6" s="34" t="s">
        <v>59</v>
      </c>
      <c r="D6" s="35"/>
      <c r="E6" s="36"/>
    </row>
    <row r="7" spans="1:5" ht="15" x14ac:dyDescent="0.2">
      <c r="A7" s="34">
        <v>3</v>
      </c>
      <c r="B7" s="34">
        <v>1</v>
      </c>
      <c r="C7" s="37" t="s">
        <v>60</v>
      </c>
      <c r="D7" s="38">
        <f>20*1.5</f>
        <v>30</v>
      </c>
      <c r="E7" s="38">
        <f>ROUNDUP(A7*B7*D7,0)</f>
        <v>90</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c7ExBHd05PTkQjaTP/n/tC/6GQnKmO+Ev0XUL2MZkRyI876xTeF2mgS1CJyru3GLadQLtUbK6R1eRbQ8UvEm9A==" saltValue="pYVRPmxiGL03VTk7D9tNog=="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16">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77</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6"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ROUND(C17*A17,0)</f>
        <v>0</v>
      </c>
    </row>
    <row r="18" spans="1:4" s="1" customFormat="1" ht="18" x14ac:dyDescent="0.25">
      <c r="A18" s="56"/>
      <c r="B18" s="56"/>
      <c r="C18" s="57" t="s">
        <v>3</v>
      </c>
      <c r="D18" s="58">
        <f>SUM(D6:D17)</f>
        <v>0</v>
      </c>
    </row>
  </sheetData>
  <sheetProtection algorithmName="SHA-512" hashValue="nUdYqDQeVgHsqE98xMfFJ6p8luV1BtUJTcrfxvmAzUDx1+rpSCdmWWGuulEqtSs5QUxH+NGbDHs5BgtJ6ojouQ==" saltValue="jqLRyxNJnKjlA8/dpLPKE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17">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90</v>
      </c>
      <c r="D2" s="94"/>
    </row>
    <row r="3" spans="1:4" ht="36" x14ac:dyDescent="0.25">
      <c r="A3" s="27" t="str">
        <f>'122 - Prof Subs Wages'!A3</f>
        <v>4-Digit Function + Subject</v>
      </c>
      <c r="B3" s="47">
        <f>+Totals!B3</f>
        <v>0</v>
      </c>
      <c r="C3" s="95"/>
      <c r="D3" s="95"/>
    </row>
    <row r="4" spans="1:4" ht="3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6"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ROUND(C17*A17,0)</f>
        <v>0</v>
      </c>
    </row>
    <row r="18" spans="1:4" s="1" customFormat="1" ht="18" x14ac:dyDescent="0.25">
      <c r="A18" s="56"/>
      <c r="B18" s="56"/>
      <c r="C18" s="57" t="s">
        <v>3</v>
      </c>
      <c r="D18" s="58">
        <f>SUM(D6:D17)</f>
        <v>0</v>
      </c>
    </row>
  </sheetData>
  <sheetProtection algorithmName="SHA-512" hashValue="V5wsiznZL00YFciciRw9mXsJ7dC2NRWW98imAEPrwjOBObGEAqo9R+IM4PdzZonjbzuC92KHVIgBDi7ECwQ8bQ==" saltValue="YK9eU9ONDe7Q+xAArujSd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18">
    <pageSetUpPr fitToPage="1"/>
  </sheetPr>
  <dimension ref="A1:D45"/>
  <sheetViews>
    <sheetView showGridLines="0" zoomScale="85" zoomScaleNormal="85" zoomScaleSheetLayoutView="75" workbookViewId="0">
      <pane ySplit="5" topLeftCell="A6" activePane="bottomLeft" state="frozen"/>
      <selection activeCell="A7" sqref="A7"/>
      <selection pane="bottomLeft" activeCell="J10" sqref="J10"/>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12</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45.75" x14ac:dyDescent="0.2">
      <c r="A7" s="70">
        <v>1</v>
      </c>
      <c r="B7" s="71" t="s">
        <v>122</v>
      </c>
      <c r="C7" s="72"/>
      <c r="D7" s="73">
        <f>ROUND((C7*A7)*(1+Totals!$G$1),0)</f>
        <v>0</v>
      </c>
    </row>
    <row r="8" spans="1:4" ht="60" x14ac:dyDescent="0.2">
      <c r="A8" s="52"/>
      <c r="B8" s="74" t="s">
        <v>25</v>
      </c>
      <c r="C8" s="54"/>
      <c r="D8" s="55">
        <f>ROUND((C8*A8)*(1+Totals!$G$1),0)</f>
        <v>0</v>
      </c>
    </row>
    <row r="9" spans="1:4" ht="15" x14ac:dyDescent="0.2">
      <c r="A9" s="75">
        <v>1</v>
      </c>
      <c r="B9" s="74" t="s">
        <v>24</v>
      </c>
      <c r="C9" s="76">
        <v>15</v>
      </c>
      <c r="D9" s="76">
        <f>ROUND((C9*A9)*(1+Totals!$G$1),0)</f>
        <v>16</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15" x14ac:dyDescent="0.2">
      <c r="A19" s="52"/>
      <c r="B19" s="53"/>
      <c r="C19" s="54"/>
      <c r="D19" s="55">
        <f>ROUND((C19*A19)*(1+Totals!$G$1),0)</f>
        <v>0</v>
      </c>
    </row>
    <row r="20" spans="1:4" ht="15" x14ac:dyDescent="0.2">
      <c r="A20" s="52"/>
      <c r="B20" s="53"/>
      <c r="C20" s="54"/>
      <c r="D20" s="55">
        <f>ROUND((C20*A20)*(1+Totals!$G$1),0)</f>
        <v>0</v>
      </c>
    </row>
    <row r="21" spans="1:4" ht="15" x14ac:dyDescent="0.2">
      <c r="A21" s="52"/>
      <c r="B21" s="53"/>
      <c r="C21" s="54"/>
      <c r="D21" s="55">
        <f>ROUND((C21*A21)*(1+Totals!$G$1),0)</f>
        <v>0</v>
      </c>
    </row>
    <row r="22" spans="1:4" ht="15" x14ac:dyDescent="0.2">
      <c r="A22" s="52"/>
      <c r="B22" s="53"/>
      <c r="C22" s="54"/>
      <c r="D22" s="55">
        <f>ROUND((C22*A22)*(1+Totals!$G$1),0)</f>
        <v>0</v>
      </c>
    </row>
    <row r="23" spans="1:4" ht="15" x14ac:dyDescent="0.2">
      <c r="A23" s="52"/>
      <c r="B23" s="53"/>
      <c r="C23" s="54"/>
      <c r="D23" s="55">
        <f>ROUND((C23*A23)*(1+Totals!$G$1),0)</f>
        <v>0</v>
      </c>
    </row>
    <row r="24" spans="1:4" ht="15" x14ac:dyDescent="0.2">
      <c r="A24" s="52"/>
      <c r="B24" s="53"/>
      <c r="C24" s="54"/>
      <c r="D24" s="55">
        <f>ROUND((C24*A24)*(1+Totals!$G$1),0)</f>
        <v>0</v>
      </c>
    </row>
    <row r="25" spans="1:4" ht="15" x14ac:dyDescent="0.2">
      <c r="A25" s="52"/>
      <c r="B25" s="53"/>
      <c r="C25" s="54"/>
      <c r="D25" s="55">
        <f>ROUND((C25*A25)*(1+Totals!$G$1),0)</f>
        <v>0</v>
      </c>
    </row>
    <row r="26" spans="1:4" ht="15" x14ac:dyDescent="0.2">
      <c r="A26" s="52"/>
      <c r="B26" s="53"/>
      <c r="C26" s="54"/>
      <c r="D26" s="55">
        <f>ROUND((C26*A26)*(1+Totals!$G$1),0)</f>
        <v>0</v>
      </c>
    </row>
    <row r="27" spans="1:4" ht="15" x14ac:dyDescent="0.2">
      <c r="A27" s="52"/>
      <c r="B27" s="53"/>
      <c r="C27" s="54"/>
      <c r="D27" s="55">
        <f>ROUND((C27*A27)*(1+Totals!$G$1),0)</f>
        <v>0</v>
      </c>
    </row>
    <row r="28" spans="1:4" ht="15" x14ac:dyDescent="0.2">
      <c r="A28" s="52"/>
      <c r="B28" s="53"/>
      <c r="C28" s="54"/>
      <c r="D28" s="55">
        <f>ROUND((C28*A28)*(1+Totals!$G$1),0)</f>
        <v>0</v>
      </c>
    </row>
    <row r="29" spans="1:4" ht="15" x14ac:dyDescent="0.2">
      <c r="A29" s="52"/>
      <c r="B29" s="53"/>
      <c r="C29" s="54"/>
      <c r="D29" s="55">
        <f>ROUND((C29*A29)*(1+Totals!$G$1),0)</f>
        <v>0</v>
      </c>
    </row>
    <row r="30" spans="1:4" ht="15" x14ac:dyDescent="0.2">
      <c r="A30" s="52"/>
      <c r="B30" s="53"/>
      <c r="C30" s="54"/>
      <c r="D30" s="55">
        <f>ROUND((C30*A30)*(1+Totals!$G$1),0)</f>
        <v>0</v>
      </c>
    </row>
    <row r="31" spans="1:4" ht="15" x14ac:dyDescent="0.2">
      <c r="A31" s="52"/>
      <c r="B31" s="53"/>
      <c r="C31" s="54"/>
      <c r="D31" s="55">
        <f>ROUND((C31*A31)*(1+Totals!$G$1),0)</f>
        <v>0</v>
      </c>
    </row>
    <row r="32" spans="1:4" ht="15" x14ac:dyDescent="0.2">
      <c r="A32" s="52"/>
      <c r="B32" s="53"/>
      <c r="C32" s="54"/>
      <c r="D32" s="55">
        <f>ROUND((C32*A32)*(1+Totals!$G$1),0)</f>
        <v>0</v>
      </c>
    </row>
    <row r="33" spans="1:4" ht="15" x14ac:dyDescent="0.2">
      <c r="A33" s="52"/>
      <c r="B33" s="53"/>
      <c r="C33" s="54"/>
      <c r="D33" s="55">
        <f>ROUND((C33*A33)*(1+Totals!$G$1),0)</f>
        <v>0</v>
      </c>
    </row>
    <row r="34" spans="1:4" ht="15" x14ac:dyDescent="0.2">
      <c r="A34" s="52"/>
      <c r="B34" s="53"/>
      <c r="C34" s="54"/>
      <c r="D34" s="55">
        <f>ROUND((C34*A34)*(1+Totals!$G$1),0)</f>
        <v>0</v>
      </c>
    </row>
    <row r="35" spans="1:4" ht="15" x14ac:dyDescent="0.2">
      <c r="A35" s="52"/>
      <c r="B35" s="53"/>
      <c r="C35" s="54"/>
      <c r="D35" s="55">
        <f>ROUND((C35*A35)*(1+Totals!$G$1),0)</f>
        <v>0</v>
      </c>
    </row>
    <row r="36" spans="1:4" ht="15" x14ac:dyDescent="0.2">
      <c r="A36" s="52"/>
      <c r="B36" s="53"/>
      <c r="C36" s="54"/>
      <c r="D36" s="55">
        <f>ROUND((C36*A36)*(1+Totals!$G$1),0)</f>
        <v>0</v>
      </c>
    </row>
    <row r="37" spans="1:4" ht="15" x14ac:dyDescent="0.2">
      <c r="A37" s="52"/>
      <c r="B37" s="53"/>
      <c r="C37" s="54"/>
      <c r="D37" s="55">
        <f>ROUND((C37*A37)*(1+Totals!$G$1),0)</f>
        <v>0</v>
      </c>
    </row>
    <row r="38" spans="1:4" ht="15" x14ac:dyDescent="0.2">
      <c r="A38" s="52"/>
      <c r="B38" s="53"/>
      <c r="C38" s="54"/>
      <c r="D38" s="55">
        <f>ROUND((C38*A38)*(1+Totals!$G$1),0)</f>
        <v>0</v>
      </c>
    </row>
    <row r="39" spans="1:4" ht="15" x14ac:dyDescent="0.2">
      <c r="A39" s="52"/>
      <c r="B39" s="53"/>
      <c r="C39" s="54"/>
      <c r="D39" s="55">
        <f>ROUND((C39*A39)*(1+Totals!$G$1),0)</f>
        <v>0</v>
      </c>
    </row>
    <row r="40" spans="1:4" ht="15" x14ac:dyDescent="0.2">
      <c r="A40" s="52"/>
      <c r="B40" s="53"/>
      <c r="C40" s="54"/>
      <c r="D40" s="55">
        <f>ROUND((C40*A40)*(1+Totals!$G$1),0)</f>
        <v>0</v>
      </c>
    </row>
    <row r="41" spans="1:4" ht="15" x14ac:dyDescent="0.2">
      <c r="A41" s="52"/>
      <c r="B41" s="53"/>
      <c r="C41" s="54"/>
      <c r="D41" s="55">
        <f>ROUND((C41*A41)*(1+Totals!$G$1),0)</f>
        <v>0</v>
      </c>
    </row>
    <row r="42" spans="1:4" ht="15" x14ac:dyDescent="0.2">
      <c r="A42" s="52"/>
      <c r="B42" s="53"/>
      <c r="C42" s="54"/>
      <c r="D42" s="54">
        <f>ROUND((C42*A42)*(1+Totals!$G$1),0)</f>
        <v>0</v>
      </c>
    </row>
    <row r="43" spans="1:4" ht="48" x14ac:dyDescent="0.25">
      <c r="A43" s="77"/>
      <c r="B43" s="78" t="s">
        <v>123</v>
      </c>
      <c r="C43" s="79"/>
      <c r="D43" s="80"/>
    </row>
    <row r="44" spans="1:4" ht="30" x14ac:dyDescent="0.2">
      <c r="A44" s="81">
        <v>1</v>
      </c>
      <c r="B44" s="82" t="s">
        <v>22</v>
      </c>
      <c r="C44" s="83">
        <f>ROUNDUP(((SUM(D7:D42)-D9)*0.1),0)</f>
        <v>0</v>
      </c>
      <c r="D44" s="83">
        <f>ROUND((C44*A44)*(1),0)</f>
        <v>0</v>
      </c>
    </row>
    <row r="45" spans="1:4" s="1" customFormat="1" ht="18" x14ac:dyDescent="0.25">
      <c r="A45" s="56"/>
      <c r="B45" s="56"/>
      <c r="C45" s="57" t="s">
        <v>3</v>
      </c>
      <c r="D45" s="58">
        <f>SUM(D6:D44)-D9</f>
        <v>0</v>
      </c>
    </row>
  </sheetData>
  <sheetProtection algorithmName="SHA-512" hashValue="1VondrSVoX/TUWWhuBSffJFsExRg5h9vmm1n1XMKBPVM2JfvdqqvZpAKuhONRb/NnT8qxPBe0Ew66hXdGPof5Q==" saltValue="mw9dyeeqtswtJGctdV+p8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19">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K25" sqref="K25"/>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72</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kzEA68QwSyLElISUex/W0zfHRYoqqTvZgMbzWdQy5EDPdJiyGkgc0tXF1E3JQHizLUm4VwRc4fUuNndhxwphMQ==" saltValue="lvAsbbbuRxHLRfoxLkGS/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20">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54</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HJMwgNatmV5xEQIeV0jTVx4/bPspTXy9gw0Kz8FLxd98bc+vcwzmoKsa2JpmMaR2efo41Yp0Mj487bmE8XgQFg==" saltValue="K7gIZi++RTDczWfs/4FW9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21">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131</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ri0MkPCiWVcCBTuK1p9jDQjcOBb0fXTUsYbfzYBF8Fl3/DFtoCnOr4NrDzGhbGYioqH3Q+OzALrRDh1c/vqZYA==" saltValue="vMvSAlREoPer483rS757k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22">
    <pageSetUpPr fitToPage="1"/>
  </sheetPr>
  <dimension ref="A1:D45"/>
  <sheetViews>
    <sheetView showGridLines="0" zoomScale="85" zoomScaleNormal="85" zoomScaleSheetLayoutView="75" workbookViewId="0">
      <pane ySplit="5" topLeftCell="A6" activePane="bottomLeft" state="frozen"/>
      <selection activeCell="A7" sqref="A7"/>
      <selection pane="bottomLeft" activeCell="A9" sqref="A9"/>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28</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60" x14ac:dyDescent="0.2">
      <c r="A7" s="52"/>
      <c r="B7" s="74" t="s">
        <v>25</v>
      </c>
      <c r="C7" s="54"/>
      <c r="D7" s="55">
        <f>ROUND((C7*A7)*(1+Totals!$G$1),0)</f>
        <v>0</v>
      </c>
    </row>
    <row r="8" spans="1:4" ht="15" x14ac:dyDescent="0.2">
      <c r="A8" s="75">
        <v>5</v>
      </c>
      <c r="B8" s="74" t="s">
        <v>23</v>
      </c>
      <c r="C8" s="76">
        <v>15</v>
      </c>
      <c r="D8" s="76">
        <f>ROUND((C8*A8)*(1+Totals!$G$1),0)</f>
        <v>80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15" x14ac:dyDescent="0.2">
      <c r="A19" s="52"/>
      <c r="B19" s="53"/>
      <c r="C19" s="54"/>
      <c r="D19" s="55">
        <f>ROUND((C19*A19)*(1+Totals!$G$1),0)</f>
        <v>0</v>
      </c>
    </row>
    <row r="20" spans="1:4" ht="15" x14ac:dyDescent="0.2">
      <c r="A20" s="52"/>
      <c r="B20" s="53"/>
      <c r="C20" s="54"/>
      <c r="D20" s="55">
        <f>ROUND((C20*A20)*(1+Totals!$G$1),0)</f>
        <v>0</v>
      </c>
    </row>
    <row r="21" spans="1:4" ht="15" x14ac:dyDescent="0.2">
      <c r="A21" s="52"/>
      <c r="B21" s="53"/>
      <c r="C21" s="54"/>
      <c r="D21" s="55">
        <f>ROUND((C21*A21)*(1+Totals!$G$1),0)</f>
        <v>0</v>
      </c>
    </row>
    <row r="22" spans="1:4" ht="15" x14ac:dyDescent="0.2">
      <c r="A22" s="52"/>
      <c r="B22" s="53"/>
      <c r="C22" s="54"/>
      <c r="D22" s="55">
        <f>ROUND((C22*A22)*(1+Totals!$G$1),0)</f>
        <v>0</v>
      </c>
    </row>
    <row r="23" spans="1:4" ht="15" x14ac:dyDescent="0.2">
      <c r="A23" s="52"/>
      <c r="B23" s="53"/>
      <c r="C23" s="54"/>
      <c r="D23" s="55">
        <f>ROUND((C23*A23)*(1+Totals!$G$1),0)</f>
        <v>0</v>
      </c>
    </row>
    <row r="24" spans="1:4" ht="15" x14ac:dyDescent="0.2">
      <c r="A24" s="52"/>
      <c r="B24" s="53"/>
      <c r="C24" s="54"/>
      <c r="D24" s="55">
        <f>ROUND((C24*A24)*(1+Totals!$G$1),0)</f>
        <v>0</v>
      </c>
    </row>
    <row r="25" spans="1:4" ht="15" x14ac:dyDescent="0.2">
      <c r="A25" s="52"/>
      <c r="B25" s="53"/>
      <c r="C25" s="54"/>
      <c r="D25" s="55">
        <f>ROUND((C25*A25)*(1+Totals!$G$1),0)</f>
        <v>0</v>
      </c>
    </row>
    <row r="26" spans="1:4" ht="15" x14ac:dyDescent="0.2">
      <c r="A26" s="52"/>
      <c r="B26" s="53"/>
      <c r="C26" s="54"/>
      <c r="D26" s="55">
        <f>ROUND((C26*A26)*(1+Totals!$G$1),0)</f>
        <v>0</v>
      </c>
    </row>
    <row r="27" spans="1:4" ht="15" x14ac:dyDescent="0.2">
      <c r="A27" s="52"/>
      <c r="B27" s="53"/>
      <c r="C27" s="54"/>
      <c r="D27" s="55">
        <f>ROUND((C27*A27)*(1+Totals!$G$1),0)</f>
        <v>0</v>
      </c>
    </row>
    <row r="28" spans="1:4" ht="15" x14ac:dyDescent="0.2">
      <c r="A28" s="52"/>
      <c r="B28" s="53"/>
      <c r="C28" s="54"/>
      <c r="D28" s="55">
        <f>ROUND((C28*A28)*(1+Totals!$G$1),0)</f>
        <v>0</v>
      </c>
    </row>
    <row r="29" spans="1:4" ht="15" x14ac:dyDescent="0.2">
      <c r="A29" s="52"/>
      <c r="B29" s="53"/>
      <c r="C29" s="54"/>
      <c r="D29" s="55">
        <f>ROUND((C29*A29)*(1+Totals!$G$1),0)</f>
        <v>0</v>
      </c>
    </row>
    <row r="30" spans="1:4" ht="15" x14ac:dyDescent="0.2">
      <c r="A30" s="52"/>
      <c r="B30" s="53"/>
      <c r="C30" s="54"/>
      <c r="D30" s="55">
        <f>ROUND((C30*A30)*(1+Totals!$G$1),0)</f>
        <v>0</v>
      </c>
    </row>
    <row r="31" spans="1:4" ht="15" x14ac:dyDescent="0.2">
      <c r="A31" s="52"/>
      <c r="B31" s="53"/>
      <c r="C31" s="54"/>
      <c r="D31" s="55">
        <f>ROUND((C31*A31)*(1+Totals!$G$1),0)</f>
        <v>0</v>
      </c>
    </row>
    <row r="32" spans="1:4" ht="15" x14ac:dyDescent="0.2">
      <c r="A32" s="52"/>
      <c r="B32" s="53"/>
      <c r="C32" s="54"/>
      <c r="D32" s="55">
        <f>ROUND((C32*A32)*(1+Totals!$G$1),0)</f>
        <v>0</v>
      </c>
    </row>
    <row r="33" spans="1:4" ht="15" x14ac:dyDescent="0.2">
      <c r="A33" s="52"/>
      <c r="B33" s="53"/>
      <c r="C33" s="54"/>
      <c r="D33" s="55">
        <f>ROUND((C33*A33)*(1+Totals!$G$1),0)</f>
        <v>0</v>
      </c>
    </row>
    <row r="34" spans="1:4" ht="15" x14ac:dyDescent="0.2">
      <c r="A34" s="52"/>
      <c r="B34" s="53"/>
      <c r="C34" s="54"/>
      <c r="D34" s="55">
        <f>ROUND((C34*A34)*(1+Totals!$G$1),0)</f>
        <v>0</v>
      </c>
    </row>
    <row r="35" spans="1:4" ht="15" x14ac:dyDescent="0.2">
      <c r="A35" s="52"/>
      <c r="B35" s="53"/>
      <c r="C35" s="54"/>
      <c r="D35" s="55">
        <f>ROUND((C35*A35)*(1+Totals!$G$1),0)</f>
        <v>0</v>
      </c>
    </row>
    <row r="36" spans="1:4" ht="15" x14ac:dyDescent="0.2">
      <c r="A36" s="52"/>
      <c r="B36" s="53"/>
      <c r="C36" s="54"/>
      <c r="D36" s="55">
        <f>ROUND((C36*A36)*(1+Totals!$G$1),0)</f>
        <v>0</v>
      </c>
    </row>
    <row r="37" spans="1:4" ht="15" x14ac:dyDescent="0.2">
      <c r="A37" s="52"/>
      <c r="B37" s="53"/>
      <c r="C37" s="54"/>
      <c r="D37" s="55">
        <f>ROUND((C37*A37)*(1+Totals!$G$1),0)</f>
        <v>0</v>
      </c>
    </row>
    <row r="38" spans="1:4" ht="15" x14ac:dyDescent="0.2">
      <c r="A38" s="52"/>
      <c r="B38" s="53"/>
      <c r="C38" s="54"/>
      <c r="D38" s="55">
        <f>ROUND((C38*A38)*(1+Totals!$G$1),0)</f>
        <v>0</v>
      </c>
    </row>
    <row r="39" spans="1:4" ht="15" x14ac:dyDescent="0.2">
      <c r="A39" s="52"/>
      <c r="B39" s="53"/>
      <c r="C39" s="54"/>
      <c r="D39" s="55">
        <f>ROUND((C39*A39)*(1+Totals!$G$1),0)</f>
        <v>0</v>
      </c>
    </row>
    <row r="40" spans="1:4" ht="15" x14ac:dyDescent="0.2">
      <c r="A40" s="52"/>
      <c r="B40" s="53"/>
      <c r="C40" s="54"/>
      <c r="D40" s="55">
        <f>ROUND((C40*A40)*(1+Totals!$G$1),0)</f>
        <v>0</v>
      </c>
    </row>
    <row r="41" spans="1:4" ht="15" x14ac:dyDescent="0.2">
      <c r="A41" s="52"/>
      <c r="B41" s="53"/>
      <c r="C41" s="54"/>
      <c r="D41" s="55">
        <f>ROUND((C41*A41)*(1+Totals!$G$1),0)</f>
        <v>0</v>
      </c>
    </row>
    <row r="42" spans="1:4" ht="15" x14ac:dyDescent="0.2">
      <c r="A42" s="52"/>
      <c r="B42" s="53"/>
      <c r="C42" s="54"/>
      <c r="D42" s="54">
        <f>ROUND((C42*A42)*(1+Totals!$G$1),0)</f>
        <v>0</v>
      </c>
    </row>
    <row r="43" spans="1:4" ht="48" x14ac:dyDescent="0.25">
      <c r="A43" s="77"/>
      <c r="B43" s="78" t="s">
        <v>123</v>
      </c>
      <c r="C43" s="79"/>
      <c r="D43" s="80"/>
    </row>
    <row r="44" spans="1:4" ht="30" x14ac:dyDescent="0.2">
      <c r="A44" s="81">
        <v>1</v>
      </c>
      <c r="B44" s="82" t="s">
        <v>22</v>
      </c>
      <c r="C44" s="83">
        <f>ROUNDUP(((SUM(D7:D42)-D8)*0.1),0)</f>
        <v>0</v>
      </c>
      <c r="D44" s="83">
        <f>ROUND((C44*A44)*(1),0)</f>
        <v>0</v>
      </c>
    </row>
    <row r="45" spans="1:4" s="1" customFormat="1" ht="18" x14ac:dyDescent="0.25">
      <c r="A45" s="56"/>
      <c r="B45" s="56"/>
      <c r="C45" s="57" t="s">
        <v>3</v>
      </c>
      <c r="D45" s="58">
        <f>SUM(D6:D44)-D8</f>
        <v>0</v>
      </c>
    </row>
  </sheetData>
  <sheetProtection algorithmName="SHA-512" hashValue="Yw/B0+d6XTH2woB7Znx5Xk2y+i5fKJz8vMCU9PSetS0nl4fNQeH62p/1Jt/r8btvg4RZbeD9tQF+ed1HkPSaRQ==" saltValue="PNnorzKGNpWXlXwANefW3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23">
    <pageSetUpPr fitToPage="1"/>
  </sheetPr>
  <dimension ref="A1:D20"/>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29</v>
      </c>
      <c r="D2" s="94"/>
    </row>
    <row r="3" spans="1:4" ht="36" x14ac:dyDescent="0.25">
      <c r="A3" s="27" t="str">
        <f>'122 - Prof Subs Wages'!A3</f>
        <v>4-Digit Function + Subject</v>
      </c>
      <c r="B3" s="47">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30" x14ac:dyDescent="0.2">
      <c r="A19" s="81">
        <v>1</v>
      </c>
      <c r="B19" s="82" t="s">
        <v>22</v>
      </c>
      <c r="C19" s="83">
        <f>ROUNDUP(((SUM(D7:D18))*0.1),0)</f>
        <v>0</v>
      </c>
      <c r="D19" s="83">
        <f>ROUND((C19*A19)*(1),0)</f>
        <v>0</v>
      </c>
    </row>
    <row r="20" spans="1:4" s="1" customFormat="1" ht="18" x14ac:dyDescent="0.25">
      <c r="A20" s="56"/>
      <c r="B20" s="56"/>
      <c r="C20" s="57" t="s">
        <v>3</v>
      </c>
      <c r="D20" s="58">
        <f>SUM(D6:D19)</f>
        <v>0</v>
      </c>
    </row>
  </sheetData>
  <sheetProtection algorithmName="SHA-512" hashValue="uXdPmQUeNrVFkWgAShMcMYibOVMWz0l27UJeQQ0BY9MAN8MYwKJ2wmffvJwt2JJ15RUtcAOpy2dHxlI1x4LoUw==" saltValue="9ph0y/LJX6tlDJXcGdbC6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24">
    <pageSetUpPr fitToPage="1"/>
  </sheetPr>
  <dimension ref="A1:D20"/>
  <sheetViews>
    <sheetView showGridLines="0" zoomScale="85" zoomScaleNormal="85" zoomScaleSheetLayoutView="75" workbookViewId="0">
      <pane ySplit="5" topLeftCell="A6" activePane="bottomLeft" state="frozen"/>
      <selection activeCell="A7" sqref="A7"/>
      <selection pane="bottomLeft" activeCell="I28" sqref="I28"/>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32</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30" x14ac:dyDescent="0.2">
      <c r="A19" s="81">
        <v>1</v>
      </c>
      <c r="B19" s="82" t="s">
        <v>22</v>
      </c>
      <c r="C19" s="83">
        <f>ROUNDUP(((SUM(D7:D18))*0.1),0)</f>
        <v>0</v>
      </c>
      <c r="D19" s="83">
        <f>ROUND((C19*A19)*(1),0)</f>
        <v>0</v>
      </c>
    </row>
    <row r="20" spans="1:4" s="1" customFormat="1" ht="18" x14ac:dyDescent="0.25">
      <c r="A20" s="56"/>
      <c r="B20" s="56"/>
      <c r="C20" s="57" t="s">
        <v>3</v>
      </c>
      <c r="D20" s="58">
        <f>SUM(D6:D19)</f>
        <v>0</v>
      </c>
    </row>
  </sheetData>
  <sheetProtection algorithmName="SHA-512" hashValue="vHVD5ldnYMPPIM+Tjcnc7UpXMZ/HnwvuS75S0FeCYQACtji/51ZFHdCTcSLiQcUjagBvWc0ExDO1+2NW1DJD9w==" saltValue="nDZmSzJz4d+KYSXvfHYjD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25">
    <pageSetUpPr fitToPage="1"/>
  </sheetPr>
  <dimension ref="A1:D20"/>
  <sheetViews>
    <sheetView showGridLines="0" zoomScale="85" zoomScaleNormal="85" zoomScaleSheetLayoutView="75" workbookViewId="0">
      <pane ySplit="5" topLeftCell="A6" activePane="bottomLeft" state="frozen"/>
      <selection activeCell="A7" sqref="A7"/>
      <selection pane="bottomLeft" activeCell="D26" sqref="D26"/>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127</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30" x14ac:dyDescent="0.2">
      <c r="A19" s="81">
        <v>1</v>
      </c>
      <c r="B19" s="82" t="s">
        <v>22</v>
      </c>
      <c r="C19" s="83">
        <f>ROUNDUP(((SUM(D7:D18))*0.1),0)</f>
        <v>0</v>
      </c>
      <c r="D19" s="83">
        <f>ROUND((C19*A19)*(1),0)</f>
        <v>0</v>
      </c>
    </row>
    <row r="20" spans="1:4" s="1" customFormat="1" ht="18" x14ac:dyDescent="0.25">
      <c r="A20" s="56"/>
      <c r="B20" s="56"/>
      <c r="C20" s="57" t="s">
        <v>3</v>
      </c>
      <c r="D20" s="58">
        <f>SUM(D6:D19)</f>
        <v>0</v>
      </c>
    </row>
  </sheetData>
  <sheetProtection algorithmName="SHA-512" hashValue="UldpZBsqSS+fJbjNyQ7bkkvM8oMRLcV3AKdpWBoDRCPjeztVBTp2VV2VkbstLV1Rx60S8KbHEOZ0m2Bsu+6fPg==" saltValue="FE08OgKKEAjE++fQXtG0j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3">
    <pageSetUpPr fitToPage="1"/>
  </sheetPr>
  <dimension ref="A1:D33"/>
  <sheetViews>
    <sheetView showGridLines="0" zoomScale="85" zoomScaleNormal="85" zoomScaleSheetLayoutView="75" workbookViewId="0">
      <pane ySplit="5" topLeftCell="A6" activePane="bottomLeft" state="frozen"/>
      <selection activeCell="K20" sqref="K20"/>
      <selection pane="bottomLeft" activeCell="F12" sqref="F12"/>
    </sheetView>
  </sheetViews>
  <sheetFormatPr defaultRowHeight="12.75" x14ac:dyDescent="0.2"/>
  <cols>
    <col min="1" max="1" width="24.140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18" x14ac:dyDescent="0.25">
      <c r="A2" s="27" t="str">
        <f>'122 - Prof Subs Wages'!A2</f>
        <v>Grade Level</v>
      </c>
      <c r="B2" s="47">
        <f>+Totals!B2</f>
        <v>0</v>
      </c>
      <c r="C2" s="94" t="s">
        <v>76</v>
      </c>
      <c r="D2" s="94"/>
    </row>
    <row r="3" spans="1:4" ht="36" x14ac:dyDescent="0.25">
      <c r="A3" s="27" t="str">
        <f>'122 - Prof Subs Wages'!A3</f>
        <v>4-Digit Function + Subject</v>
      </c>
      <c r="B3" s="48">
        <f>+Totals!B3</f>
        <v>0</v>
      </c>
      <c r="C3" s="95"/>
      <c r="D3" s="95"/>
    </row>
    <row r="4" spans="1:4" ht="36.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52"/>
      <c r="B6" s="53"/>
      <c r="C6" s="54"/>
      <c r="D6" s="55">
        <f t="shared" ref="D6:D32" si="0">ROUND(C6*A6,0)</f>
        <v>0</v>
      </c>
    </row>
    <row r="7" spans="1:4" ht="15" x14ac:dyDescent="0.2">
      <c r="A7" s="52"/>
      <c r="B7" s="53"/>
      <c r="C7" s="54"/>
      <c r="D7" s="55">
        <f t="shared" si="0"/>
        <v>0</v>
      </c>
    </row>
    <row r="8" spans="1:4" ht="15" x14ac:dyDescent="0.2">
      <c r="A8" s="52"/>
      <c r="B8" s="53"/>
      <c r="C8" s="54"/>
      <c r="D8" s="55">
        <f t="shared" si="0"/>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ht="15" x14ac:dyDescent="0.2">
      <c r="A26" s="52"/>
      <c r="B26" s="53"/>
      <c r="C26" s="54"/>
      <c r="D26" s="55">
        <f t="shared" si="0"/>
        <v>0</v>
      </c>
    </row>
    <row r="27" spans="1:4" ht="15" x14ac:dyDescent="0.2">
      <c r="A27" s="52"/>
      <c r="B27" s="53"/>
      <c r="C27" s="54"/>
      <c r="D27" s="55">
        <f t="shared" si="0"/>
        <v>0</v>
      </c>
    </row>
    <row r="28" spans="1:4" ht="15" x14ac:dyDescent="0.2">
      <c r="A28" s="52"/>
      <c r="B28" s="53"/>
      <c r="C28" s="54"/>
      <c r="D28" s="55">
        <f t="shared" si="0"/>
        <v>0</v>
      </c>
    </row>
    <row r="29" spans="1:4" ht="15" x14ac:dyDescent="0.2">
      <c r="A29" s="52"/>
      <c r="B29" s="53"/>
      <c r="C29" s="54"/>
      <c r="D29" s="55">
        <f t="shared" si="0"/>
        <v>0</v>
      </c>
    </row>
    <row r="30" spans="1:4" ht="15" x14ac:dyDescent="0.2">
      <c r="A30" s="52"/>
      <c r="B30" s="53"/>
      <c r="C30" s="54"/>
      <c r="D30" s="55">
        <f t="shared" si="0"/>
        <v>0</v>
      </c>
    </row>
    <row r="31" spans="1:4" ht="15" x14ac:dyDescent="0.2">
      <c r="A31" s="52"/>
      <c r="B31" s="53"/>
      <c r="C31" s="54"/>
      <c r="D31" s="55">
        <f t="shared" si="0"/>
        <v>0</v>
      </c>
    </row>
    <row r="32" spans="1:4" ht="15" x14ac:dyDescent="0.2">
      <c r="A32" s="52"/>
      <c r="B32" s="53"/>
      <c r="C32" s="54"/>
      <c r="D32" s="55">
        <f t="shared" si="0"/>
        <v>0</v>
      </c>
    </row>
    <row r="33" spans="1:4" s="1" customFormat="1" ht="18" x14ac:dyDescent="0.25">
      <c r="A33" s="56"/>
      <c r="B33" s="56"/>
      <c r="C33" s="57" t="s">
        <v>3</v>
      </c>
      <c r="D33" s="58">
        <f>SUM(D6:D32)</f>
        <v>0</v>
      </c>
    </row>
  </sheetData>
  <sheetProtection algorithmName="SHA-512" hashValue="7uB6OnIh7xA6WGkmi9N+/YYYkTGeF/MFRQ8zZGz0aXcHHjCBMouWCkG/zde7ydZBm4+wpjDyKo8L9W7Y3UOzzg==" saltValue="abhQEZouB612p6QIkVBEb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26">
    <pageSetUpPr fitToPage="1"/>
  </sheetPr>
  <dimension ref="A1:D20"/>
  <sheetViews>
    <sheetView showGridLines="0" zoomScale="85" zoomScaleNormal="85" zoomScaleSheetLayoutView="75" workbookViewId="0">
      <pane ySplit="5" topLeftCell="A6" activePane="bottomLeft" state="frozen"/>
      <selection activeCell="A7" sqref="A7"/>
      <selection pane="bottomLeft" activeCell="H15" sqref="H15"/>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30</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30" x14ac:dyDescent="0.2">
      <c r="A19" s="81">
        <v>1</v>
      </c>
      <c r="B19" s="82" t="s">
        <v>22</v>
      </c>
      <c r="C19" s="83">
        <f>ROUNDUP(((SUM(D7:D18))*0.1),0)</f>
        <v>0</v>
      </c>
      <c r="D19" s="83">
        <f>ROUND((C19*A19)*(1),0)</f>
        <v>0</v>
      </c>
    </row>
    <row r="20" spans="1:4" s="1" customFormat="1" ht="18" x14ac:dyDescent="0.25">
      <c r="A20" s="56"/>
      <c r="B20" s="56"/>
      <c r="C20" s="57" t="s">
        <v>3</v>
      </c>
      <c r="D20" s="58">
        <f>SUM(D6:D19)</f>
        <v>0</v>
      </c>
    </row>
  </sheetData>
  <sheetProtection algorithmName="SHA-512" hashValue="JXT5JkgP1mTHmQ73+gvywJnK2nHgnTy06W2hlJ8/rVvaGDOL78e5xGCmSHqySXh7faVSE2iMuzDqPvxGVT+pQg==" saltValue="GwjLgz5ylT+pGYki4f+DI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27">
    <pageSetUpPr fitToPage="1"/>
  </sheetPr>
  <dimension ref="A1:D20"/>
  <sheetViews>
    <sheetView showGridLines="0" zoomScale="85" zoomScaleNormal="85" zoomScaleSheetLayoutView="75" workbookViewId="0">
      <pane ySplit="5" topLeftCell="A6" activePane="bottomLeft" state="frozen"/>
      <selection activeCell="A7" sqref="A7"/>
      <selection pane="bottomLeft" activeCell="F13" sqref="F13"/>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33</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30" x14ac:dyDescent="0.2">
      <c r="A19" s="81">
        <v>1</v>
      </c>
      <c r="B19" s="82" t="s">
        <v>22</v>
      </c>
      <c r="C19" s="83">
        <f>ROUNDUP(((SUM(D7:D18))*0.1),0)</f>
        <v>0</v>
      </c>
      <c r="D19" s="83">
        <f>ROUND((C19*A19)*(1),0)</f>
        <v>0</v>
      </c>
    </row>
    <row r="20" spans="1:4" s="1" customFormat="1" ht="18" x14ac:dyDescent="0.25">
      <c r="A20" s="56"/>
      <c r="B20" s="56"/>
      <c r="C20" s="57" t="s">
        <v>3</v>
      </c>
      <c r="D20" s="58">
        <f>SUM(D6:D19)</f>
        <v>0</v>
      </c>
    </row>
  </sheetData>
  <sheetProtection algorithmName="SHA-512" hashValue="R04RPIWlIQz/vU7fiDJWYfI9DGkHpwSBz5hSw7r6me89bAYDITiG0m797GJIjP8p7lNZrT/xX9gvkQy/AvPH2A==" saltValue="vFOWiyl7HYV4h15BAMY3a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28">
    <pageSetUpPr fitToPage="1"/>
  </sheetPr>
  <dimension ref="A1:D20"/>
  <sheetViews>
    <sheetView showGridLines="0" zoomScale="85" zoomScaleNormal="85" zoomScaleSheetLayoutView="75" workbookViewId="0">
      <pane ySplit="5" topLeftCell="A6" activePane="bottomLeft" state="frozen"/>
      <selection activeCell="A7" sqref="A7"/>
      <selection pane="bottomLeft" activeCell="J15" sqref="J15"/>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128</v>
      </c>
      <c r="D2" s="94"/>
    </row>
    <row r="3" spans="1:4" ht="36" x14ac:dyDescent="0.25">
      <c r="A3" s="27" t="str">
        <f>'122 - Prof Subs Wages'!A3</f>
        <v>4-Digit Function + Subject</v>
      </c>
      <c r="B3" s="47">
        <f>+Totals!B3</f>
        <v>0</v>
      </c>
      <c r="C3" s="95"/>
      <c r="D3" s="95"/>
    </row>
    <row r="4" spans="1:4" ht="33"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30" x14ac:dyDescent="0.2">
      <c r="A19" s="81">
        <v>1</v>
      </c>
      <c r="B19" s="82" t="s">
        <v>22</v>
      </c>
      <c r="C19" s="83">
        <f>ROUNDUP(((SUM(D7:D18))*0.1),0)</f>
        <v>0</v>
      </c>
      <c r="D19" s="83">
        <f>ROUND((C19*A19)*(1),0)</f>
        <v>0</v>
      </c>
    </row>
    <row r="20" spans="1:4" s="1" customFormat="1" ht="18" x14ac:dyDescent="0.25">
      <c r="A20" s="56"/>
      <c r="B20" s="56"/>
      <c r="C20" s="57" t="s">
        <v>3</v>
      </c>
      <c r="D20" s="58">
        <f>SUM(D6:D19)</f>
        <v>0</v>
      </c>
    </row>
  </sheetData>
  <sheetProtection algorithmName="SHA-512" hashValue="+nj/yYxRQUWq+r+hKkMRqa7IFVraRuwv28hHI+5nHSWLSJieM1ZJUsiSTlxR28htBafQZrYa5vOjdqMbE3QWnQ==" saltValue="70tmVFh2o1pi5TY1PE9yL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42">
    <pageSetUpPr fitToPage="1"/>
  </sheetPr>
  <dimension ref="A1:D20"/>
  <sheetViews>
    <sheetView showGridLines="0" zoomScale="85" zoomScaleNormal="85" zoomScaleSheetLayoutView="75" workbookViewId="0">
      <pane ySplit="5" topLeftCell="A6" activePane="bottomLeft" state="frozen"/>
      <selection activeCell="A7" sqref="A7"/>
      <selection pane="bottomLeft" activeCell="I12" sqref="I12"/>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31</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ht="15" x14ac:dyDescent="0.2">
      <c r="A18" s="52"/>
      <c r="B18" s="53"/>
      <c r="C18" s="54"/>
      <c r="D18" s="55">
        <f>ROUND((C18*A18)*(1+Totals!$G$1),0)</f>
        <v>0</v>
      </c>
    </row>
    <row r="19" spans="1:4" ht="30" x14ac:dyDescent="0.2">
      <c r="A19" s="81">
        <v>1</v>
      </c>
      <c r="B19" s="82" t="s">
        <v>22</v>
      </c>
      <c r="C19" s="83">
        <f>ROUNDUP(((SUM(D7:D18))*0.1),0)</f>
        <v>0</v>
      </c>
      <c r="D19" s="83">
        <f>ROUND((C19*A19)*(1),0)</f>
        <v>0</v>
      </c>
    </row>
    <row r="20" spans="1:4" s="1" customFormat="1" ht="18" x14ac:dyDescent="0.25">
      <c r="A20" s="56"/>
      <c r="B20" s="56"/>
      <c r="C20" s="57" t="s">
        <v>3</v>
      </c>
      <c r="D20" s="58">
        <f>SUM(D6:D19)</f>
        <v>0</v>
      </c>
    </row>
  </sheetData>
  <sheetProtection algorithmName="SHA-512" hashValue="AY0kaZN1PW5GgkOe2sFOk2HXtsL8L0nOUHiLPuci7Oz/airMZlZURw+cXPEB8QFQ2JxS1dirRWyElNNfb4aCmg==" saltValue="dyiVoXXr5Tp19VfrGiB07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30">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H24" sqref="H24"/>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14</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PwdQY7ssYnP9vsQ8OFgZ/q+ZPkjwPOkd31kNHIEP2WMVJr7tvcBvlhToDfKhY2bD3RUWEhr/lDCYtu5rpgf9KQ==" saltValue="tfdH8HsftKc20ITSz1J8H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32">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114</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M/oK2gKP/AFrFB3aSoT1tEwdOLhmdXj4mG+fYu2Y8I8E9IicHtKcabe3xgsCZBdHdGZ5fRAKOhKGckywPKmVlg==" saltValue="ljkRItx5218QhqypElnMy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E4EE-8A1E-4688-A00A-9833F5DD8819}">
  <sheetPr>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124</v>
      </c>
      <c r="D2" s="94"/>
    </row>
    <row r="3" spans="1:4" ht="36" x14ac:dyDescent="0.25">
      <c r="A3" s="27" t="str">
        <f>'122 - Prof Subs Wages'!A3</f>
        <v>4-Digit Function + Subject</v>
      </c>
      <c r="B3" s="47">
        <f>+Totals!B3</f>
        <v>0</v>
      </c>
      <c r="C3" s="95"/>
      <c r="D3" s="95"/>
    </row>
    <row r="4" spans="1:4" ht="35.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ROUND((C7*A7)*(1+0),0)</f>
        <v>0</v>
      </c>
    </row>
    <row r="8" spans="1:4" ht="15" x14ac:dyDescent="0.2">
      <c r="A8" s="52"/>
      <c r="B8" s="53"/>
      <c r="C8" s="54"/>
      <c r="D8" s="55">
        <f t="shared" ref="D8:D17" si="0">ROUND((C8*A8)*(1+0),0)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vkpz1/l4G4f5p4dKHTyo7cwAGw9cjZ2DEvoDfnSOmEEj+c41oP1D4Oxv2RTQhOXgNxzGhmKb0FvY+ZzS6nt1HQ==" saltValue="WxezykEXFjlD8u6Xw7Lfh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C9BE-8358-47FD-ACBF-E6B6CD8F981F}">
  <sheetPr codeName="Sheet143">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101" t="s">
        <v>116</v>
      </c>
      <c r="D2" s="94"/>
    </row>
    <row r="3" spans="1:4" ht="36" x14ac:dyDescent="0.25">
      <c r="A3" s="27" t="str">
        <f>'122 - Prof Subs Wages'!A3</f>
        <v>4-Digit Function + Subject</v>
      </c>
      <c r="B3" s="47">
        <f>+Totals!B3</f>
        <v>0</v>
      </c>
      <c r="C3" s="101"/>
      <c r="D3" s="94"/>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6"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ROUND(C17*A17,0)</f>
        <v>0</v>
      </c>
    </row>
    <row r="18" spans="1:4" s="1" customFormat="1" ht="18" x14ac:dyDescent="0.25">
      <c r="A18" s="56"/>
      <c r="B18" s="56"/>
      <c r="C18" s="57" t="s">
        <v>3</v>
      </c>
      <c r="D18" s="58">
        <f>SUM(D6:D17)</f>
        <v>0</v>
      </c>
    </row>
  </sheetData>
  <sheetProtection algorithmName="SHA-512" hashValue="o5F3G+OKHx0nnki6gRn+/LC0C4lqaqM9cFIF/Lb45+cVxf0GgLTBMHUUEMeBgB8EM9LaKy6GSWZ+LQOJ5rBbMw==" saltValue="SXT36wosYX64qyTlzjD2W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33">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J26" sqref="J26"/>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100</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HXhVF1zRPdIe6gZcaBlJzuBO21I5CaTB/sTnHz9jJjsxInkxNZUH2zZUYmB8sGLOTIiNZ6jufEMxyHKMVNer0w==" saltValue="be2w5HH1YAHZ8CzRBnFlk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34">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129</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ROUND(C14*A14,0)</f>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oSDohRt38vBhBfsZf00/bPU3N0cFACF98rEJn3GSZy9r5ri0bkFEpgp1xIJxVIwEk6bCFwhP+B2YpPgISQdB5A==" saltValue="Vu100Xstu/wx+1glOvyDu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1">
    <pageSetUpPr fitToPage="1"/>
  </sheetPr>
  <dimension ref="A1:E19"/>
  <sheetViews>
    <sheetView showGridLines="0" zoomScale="85" zoomScaleNormal="85" zoomScaleSheetLayoutView="75" workbookViewId="0">
      <pane ySplit="7" topLeftCell="A8" activePane="bottomLeft" state="frozen"/>
      <selection activeCell="K20" sqref="K20"/>
      <selection pane="bottomLeft" activeCell="D7" sqref="D7"/>
    </sheetView>
  </sheetViews>
  <sheetFormatPr defaultColWidth="8.85546875" defaultRowHeight="12.75" x14ac:dyDescent="0.2"/>
  <cols>
    <col min="1" max="1" width="23.5703125" style="28" customWidth="1"/>
    <col min="2" max="2" width="16.140625" style="28" customWidth="1"/>
    <col min="3" max="3" width="80.7109375" style="28" customWidth="1"/>
    <col min="4" max="4" width="22.28515625" style="28" bestFit="1" customWidth="1"/>
    <col min="5" max="5" width="20.42578125" style="28" customWidth="1"/>
    <col min="6" max="16384" width="8.85546875" style="28"/>
  </cols>
  <sheetData>
    <row r="1" spans="1:5" ht="18" x14ac:dyDescent="0.25">
      <c r="A1" s="46" t="str">
        <f>'122 - Prof Subs Wages'!A1</f>
        <v>Building</v>
      </c>
      <c r="B1" s="90">
        <f>+TotalsB1</f>
        <v>0</v>
      </c>
      <c r="C1" s="91"/>
    </row>
    <row r="2" spans="1:5" ht="18" x14ac:dyDescent="0.25">
      <c r="A2" s="46" t="str">
        <f>'122 - Prof Subs Wages'!A2</f>
        <v>Grade Level</v>
      </c>
      <c r="B2" s="90">
        <f>+Totals!B2</f>
        <v>0</v>
      </c>
      <c r="C2" s="91"/>
      <c r="D2" s="92" t="s">
        <v>94</v>
      </c>
      <c r="E2" s="92"/>
    </row>
    <row r="3" spans="1:5" ht="36" x14ac:dyDescent="0.25">
      <c r="A3" s="46" t="str">
        <f>'122 - Prof Subs Wages'!A3</f>
        <v>4-Digit Function + Subject</v>
      </c>
      <c r="B3" s="90">
        <f>+Totals!B3</f>
        <v>0</v>
      </c>
      <c r="C3" s="91"/>
      <c r="D3" s="93"/>
      <c r="E3" s="93"/>
    </row>
    <row r="4" spans="1:5" ht="33.75" customHeight="1" x14ac:dyDescent="0.25">
      <c r="A4" s="29" t="str">
        <f>+Totals!A4</f>
        <v>Name of Staff Member (LN, FN)</v>
      </c>
      <c r="B4" s="90">
        <f>+Totals!B4</f>
        <v>0</v>
      </c>
      <c r="C4" s="91"/>
      <c r="D4" s="30"/>
      <c r="E4" s="30"/>
    </row>
    <row r="5" spans="1:5" s="6" customFormat="1" ht="54" x14ac:dyDescent="0.25">
      <c r="A5" s="31" t="s">
        <v>56</v>
      </c>
      <c r="B5" s="31" t="s">
        <v>57</v>
      </c>
      <c r="C5" s="31" t="s">
        <v>0</v>
      </c>
      <c r="D5" s="32" t="s">
        <v>62</v>
      </c>
      <c r="E5" s="32" t="s">
        <v>2</v>
      </c>
    </row>
    <row r="6" spans="1:5" ht="15" x14ac:dyDescent="0.2">
      <c r="A6" s="33"/>
      <c r="B6" s="33"/>
      <c r="C6" s="34" t="s">
        <v>59</v>
      </c>
      <c r="D6" s="35"/>
      <c r="E6" s="36"/>
    </row>
    <row r="7" spans="1:5" ht="15" x14ac:dyDescent="0.2">
      <c r="A7" s="34">
        <v>3</v>
      </c>
      <c r="B7" s="34">
        <v>1</v>
      </c>
      <c r="C7" s="37" t="s">
        <v>60</v>
      </c>
      <c r="D7" s="38">
        <f>10*8</f>
        <v>80</v>
      </c>
      <c r="E7" s="38">
        <f>ROUNDUP(A7*B7*D7,0)</f>
        <v>240</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AqF0dqjpabbK/j9jnJFB8fdex5sCfOBzmuy7we77KcBU2KNiVC747K0fRFKRebD3qvj8CpESITwddO+Adf7orw==" saltValue="ozx3iRFc6KfFMcDWMPDtdg=="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A20F-3F89-4F11-A988-95BC016D845E}">
  <sheetPr>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126</v>
      </c>
      <c r="D2" s="94"/>
    </row>
    <row r="3" spans="1:4" ht="36" x14ac:dyDescent="0.25">
      <c r="A3" s="27" t="str">
        <f>'122 - Prof Subs Wages'!A3</f>
        <v>4-Digit Function + Subject</v>
      </c>
      <c r="B3" s="47">
        <f>+Totals!B3</f>
        <v>0</v>
      </c>
      <c r="C3" s="95"/>
      <c r="D3" s="95"/>
    </row>
    <row r="4" spans="1:4" ht="36"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ROUND(C7*A7,0)</f>
        <v>0</v>
      </c>
    </row>
    <row r="8" spans="1:4" ht="15" x14ac:dyDescent="0.2">
      <c r="A8" s="52"/>
      <c r="B8" s="53"/>
      <c r="C8" s="54"/>
      <c r="D8" s="55">
        <f t="shared" ref="D8:D17" si="0">ROUND(C8*A8,0)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ROUND(C14*A14,0)</f>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s="1" customFormat="1" ht="18" x14ac:dyDescent="0.25">
      <c r="A18" s="56"/>
      <c r="B18" s="56"/>
      <c r="C18" s="57" t="s">
        <v>3</v>
      </c>
      <c r="D18" s="58">
        <f>SUM(D6:D17)</f>
        <v>0</v>
      </c>
    </row>
  </sheetData>
  <sheetProtection algorithmName="SHA-512" hashValue="MEzR6/cWdhdG22jfanBie2apBXS0oYaxx7A/d9cxP//ZBvq6beuCYfpyrVBxdkJzyedo7tMGPrgGyfU3OxmxVA==" saltValue="dxSyNDzGcPZSmkZYZD33X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35">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27</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QpcIv/QLQ4MIhBQ2yd/V14ggXdh6wRrOOtuuQh8Kxt2pLZO6rKbCIAgnJzR3QZge6zXwyTxHWtCEvbc/7M8VZg==" saltValue="5JPfTKHX0c+NHPyhgQQjeA=="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00EBC-9337-482F-B24D-FEBBB74DB9E0}">
  <sheetPr>
    <pageSetUpPr fitToPage="1"/>
  </sheetPr>
  <dimension ref="A1:D29"/>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125</v>
      </c>
      <c r="D2" s="94"/>
    </row>
    <row r="3" spans="1:4" ht="36" x14ac:dyDescent="0.25">
      <c r="A3" s="27" t="str">
        <f>'122 - Prof Subs Wages'!A3</f>
        <v>4-Digit Function + Subject</v>
      </c>
      <c r="B3" s="47">
        <f>+Totals!B3</f>
        <v>0</v>
      </c>
      <c r="C3" s="95"/>
      <c r="D3" s="95"/>
    </row>
    <row r="4" spans="1:4" ht="34.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ROUND((C7*A7)*(1+0),0)</f>
        <v>0</v>
      </c>
    </row>
    <row r="8" spans="1:4" ht="15" x14ac:dyDescent="0.2">
      <c r="A8" s="52"/>
      <c r="B8" s="53"/>
      <c r="C8" s="54"/>
      <c r="D8" s="55">
        <f t="shared" ref="D8:D28" si="0">ROUND((C8*A8)*(1+0),0)</f>
        <v>0</v>
      </c>
    </row>
    <row r="9" spans="1:4" ht="15" x14ac:dyDescent="0.2">
      <c r="A9" s="52"/>
      <c r="B9" s="53"/>
      <c r="C9" s="54"/>
      <c r="D9" s="55">
        <f t="shared" si="0"/>
        <v>0</v>
      </c>
    </row>
    <row r="10" spans="1:4" ht="15" x14ac:dyDescent="0.2">
      <c r="A10" s="52"/>
      <c r="B10" s="53"/>
      <c r="C10" s="54"/>
      <c r="D10" s="55">
        <f t="shared" si="0"/>
        <v>0</v>
      </c>
    </row>
    <row r="11" spans="1:4" ht="15" x14ac:dyDescent="0.2">
      <c r="A11" s="52"/>
      <c r="B11" s="53"/>
      <c r="C11" s="54"/>
      <c r="D11" s="55">
        <f t="shared" si="0"/>
        <v>0</v>
      </c>
    </row>
    <row r="12" spans="1:4" ht="15" x14ac:dyDescent="0.2">
      <c r="A12" s="52"/>
      <c r="B12" s="53"/>
      <c r="C12" s="54"/>
      <c r="D12" s="55">
        <f t="shared" si="0"/>
        <v>0</v>
      </c>
    </row>
    <row r="13" spans="1:4" ht="15" x14ac:dyDescent="0.2">
      <c r="A13" s="52"/>
      <c r="B13" s="53"/>
      <c r="C13" s="54"/>
      <c r="D13" s="55">
        <f t="shared" si="0"/>
        <v>0</v>
      </c>
    </row>
    <row r="14" spans="1:4" ht="15" x14ac:dyDescent="0.2">
      <c r="A14" s="52"/>
      <c r="B14" s="53"/>
      <c r="C14" s="54"/>
      <c r="D14" s="55">
        <f t="shared" si="0"/>
        <v>0</v>
      </c>
    </row>
    <row r="15" spans="1:4" ht="15" x14ac:dyDescent="0.2">
      <c r="A15" s="52"/>
      <c r="B15" s="53"/>
      <c r="C15" s="54"/>
      <c r="D15" s="55">
        <f t="shared" si="0"/>
        <v>0</v>
      </c>
    </row>
    <row r="16" spans="1:4" ht="15" x14ac:dyDescent="0.2">
      <c r="A16" s="52"/>
      <c r="B16" s="53"/>
      <c r="C16" s="54"/>
      <c r="D16" s="55">
        <f t="shared" si="0"/>
        <v>0</v>
      </c>
    </row>
    <row r="17" spans="1:4" ht="15" x14ac:dyDescent="0.2">
      <c r="A17" s="52"/>
      <c r="B17" s="53"/>
      <c r="C17" s="54"/>
      <c r="D17" s="55">
        <f t="shared" si="0"/>
        <v>0</v>
      </c>
    </row>
    <row r="18" spans="1:4" ht="15" x14ac:dyDescent="0.2">
      <c r="A18" s="52"/>
      <c r="B18" s="53"/>
      <c r="C18" s="54"/>
      <c r="D18" s="55">
        <f t="shared" si="0"/>
        <v>0</v>
      </c>
    </row>
    <row r="19" spans="1:4" ht="15" x14ac:dyDescent="0.2">
      <c r="A19" s="52"/>
      <c r="B19" s="53"/>
      <c r="C19" s="54"/>
      <c r="D19" s="55">
        <f t="shared" si="0"/>
        <v>0</v>
      </c>
    </row>
    <row r="20" spans="1:4" ht="15" x14ac:dyDescent="0.2">
      <c r="A20" s="52"/>
      <c r="B20" s="53"/>
      <c r="C20" s="54"/>
      <c r="D20" s="55">
        <f t="shared" si="0"/>
        <v>0</v>
      </c>
    </row>
    <row r="21" spans="1:4" ht="15" x14ac:dyDescent="0.2">
      <c r="A21" s="52"/>
      <c r="B21" s="53"/>
      <c r="C21" s="54"/>
      <c r="D21" s="55">
        <f t="shared" si="0"/>
        <v>0</v>
      </c>
    </row>
    <row r="22" spans="1:4" ht="15" x14ac:dyDescent="0.2">
      <c r="A22" s="52"/>
      <c r="B22" s="53"/>
      <c r="C22" s="54"/>
      <c r="D22" s="55">
        <f t="shared" si="0"/>
        <v>0</v>
      </c>
    </row>
    <row r="23" spans="1:4" ht="15" x14ac:dyDescent="0.2">
      <c r="A23" s="52"/>
      <c r="B23" s="53"/>
      <c r="C23" s="54"/>
      <c r="D23" s="55">
        <f t="shared" si="0"/>
        <v>0</v>
      </c>
    </row>
    <row r="24" spans="1:4" ht="15" x14ac:dyDescent="0.2">
      <c r="A24" s="52"/>
      <c r="B24" s="53"/>
      <c r="C24" s="54"/>
      <c r="D24" s="55">
        <f t="shared" si="0"/>
        <v>0</v>
      </c>
    </row>
    <row r="25" spans="1:4" ht="15" x14ac:dyDescent="0.2">
      <c r="A25" s="52"/>
      <c r="B25" s="53"/>
      <c r="C25" s="54"/>
      <c r="D25" s="55">
        <f t="shared" si="0"/>
        <v>0</v>
      </c>
    </row>
    <row r="26" spans="1:4" ht="15" x14ac:dyDescent="0.2">
      <c r="A26" s="52"/>
      <c r="B26" s="53"/>
      <c r="C26" s="54"/>
      <c r="D26" s="55">
        <f t="shared" si="0"/>
        <v>0</v>
      </c>
    </row>
    <row r="27" spans="1:4" ht="15" x14ac:dyDescent="0.2">
      <c r="A27" s="52"/>
      <c r="B27" s="53"/>
      <c r="C27" s="54"/>
      <c r="D27" s="55">
        <f t="shared" si="0"/>
        <v>0</v>
      </c>
    </row>
    <row r="28" spans="1:4" ht="15" x14ac:dyDescent="0.2">
      <c r="A28" s="52"/>
      <c r="B28" s="53"/>
      <c r="C28" s="54"/>
      <c r="D28" s="55">
        <f t="shared" si="0"/>
        <v>0</v>
      </c>
    </row>
    <row r="29" spans="1:4" s="1" customFormat="1" ht="18" x14ac:dyDescent="0.25">
      <c r="A29" s="56"/>
      <c r="B29" s="56"/>
      <c r="C29" s="57" t="s">
        <v>3</v>
      </c>
      <c r="D29" s="58">
        <f>SUM(D6:D28)</f>
        <v>0</v>
      </c>
    </row>
  </sheetData>
  <sheetProtection algorithmName="SHA-512" hashValue="s1jfnshi05xizSqh8HNvlP0G4dWeJklAoLuVvnZEgdqO9B0ekJECqXvQl+2SX3b7foaIQtaCqxKteLtG0rOzWw==" saltValue="Bg0/3k0uOwsu68u2c2EZ3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39">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78</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bHDnbwDe1rHVCd153rGVaGRve+ouve+X/FHfuQ7wkxKeqe2BVWVyCA4K1xAcRERqsTwBBmQ0fUyZta+6/QM5Iw==" saltValue="dNeOhQvmhOaBTzNlkZE3Ww=="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40">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A7" sqref="A7"/>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93</v>
      </c>
      <c r="D2" s="94"/>
    </row>
    <row r="3" spans="1:4" ht="36" x14ac:dyDescent="0.25">
      <c r="A3" s="27" t="str">
        <f>'122 - Prof Subs Wages'!A3</f>
        <v>4-Digit Function + Subject</v>
      </c>
      <c r="B3" s="47">
        <f>+Totals!B3</f>
        <v>0</v>
      </c>
      <c r="C3" s="95"/>
      <c r="D3" s="95"/>
    </row>
    <row r="4" spans="1:4" ht="37.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zeZbeWTrc3vCsrhQUpVRrrTATxIvm1ylkK5OI9KyIoH//Y0mKVmP4tGejLMaG7TEu3wuL18d9DHu2gISgncrCA==" saltValue="NpJ57cyG4m9j9TmLbTFN9Q=="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41">
    <pageSetUpPr fitToPage="1"/>
  </sheetPr>
  <dimension ref="A1:D18"/>
  <sheetViews>
    <sheetView showGridLines="0" zoomScale="85" zoomScaleNormal="85" zoomScaleSheetLayoutView="75" workbookViewId="0">
      <pane ySplit="5" topLeftCell="A6" activePane="bottomLeft" state="frozen"/>
      <selection activeCell="A7" sqref="A7"/>
      <selection pane="bottomLeft" activeCell="I26" sqref="I25:I26"/>
    </sheetView>
  </sheetViews>
  <sheetFormatPr defaultRowHeight="12.75" x14ac:dyDescent="0.2"/>
  <cols>
    <col min="1" max="1" width="24.28515625" style="11" customWidth="1"/>
    <col min="2" max="2" width="80.7109375" style="11" customWidth="1"/>
    <col min="3" max="3" width="16.7109375" style="11" customWidth="1"/>
    <col min="4" max="4" width="20.42578125" style="11" customWidth="1"/>
    <col min="5" max="16384" width="9.140625" style="11"/>
  </cols>
  <sheetData>
    <row r="1" spans="1:4" ht="22.5" customHeight="1" x14ac:dyDescent="0.25">
      <c r="A1" s="27" t="str">
        <f>'122 - Prof Subs Wages'!A1</f>
        <v>Building</v>
      </c>
      <c r="B1" s="47">
        <f>+Totals!B1</f>
        <v>0</v>
      </c>
    </row>
    <row r="2" spans="1:4" ht="27" customHeight="1" x14ac:dyDescent="0.25">
      <c r="A2" s="27" t="str">
        <f>'122 - Prof Subs Wages'!A2</f>
        <v>Grade Level</v>
      </c>
      <c r="B2" s="47">
        <f>+Totals!B2</f>
        <v>0</v>
      </c>
      <c r="C2" s="94" t="s">
        <v>92</v>
      </c>
      <c r="D2" s="94"/>
    </row>
    <row r="3" spans="1:4" ht="36" x14ac:dyDescent="0.25">
      <c r="A3" s="27" t="str">
        <f>'122 - Prof Subs Wages'!A3</f>
        <v>4-Digit Function + Subject</v>
      </c>
      <c r="B3" s="47">
        <f>+Totals!B3</f>
        <v>0</v>
      </c>
      <c r="C3" s="95"/>
      <c r="D3" s="95"/>
    </row>
    <row r="4" spans="1:4" ht="38.25" customHeight="1" x14ac:dyDescent="0.25">
      <c r="A4" s="29" t="str">
        <f>+Totals!A4</f>
        <v>Name of Staff Member (LN, FN)</v>
      </c>
      <c r="B4" s="47">
        <f>+Totals!B4</f>
        <v>0</v>
      </c>
      <c r="C4" s="49"/>
      <c r="D4" s="49"/>
    </row>
    <row r="5" spans="1:4" s="1" customFormat="1" ht="18" x14ac:dyDescent="0.25">
      <c r="A5" s="50" t="s">
        <v>10</v>
      </c>
      <c r="B5" s="50" t="s">
        <v>0</v>
      </c>
      <c r="C5" s="51" t="s">
        <v>1</v>
      </c>
      <c r="D5" s="51" t="s">
        <v>2</v>
      </c>
    </row>
    <row r="6" spans="1:4" ht="15" x14ac:dyDescent="0.2">
      <c r="A6" s="66"/>
      <c r="B6" s="67" t="s">
        <v>74</v>
      </c>
      <c r="C6" s="68"/>
      <c r="D6" s="69"/>
    </row>
    <row r="7" spans="1:4" ht="15" x14ac:dyDescent="0.2">
      <c r="A7" s="52"/>
      <c r="B7" s="53"/>
      <c r="C7" s="54"/>
      <c r="D7" s="55">
        <f>ROUND((C7*A7)*(1+Totals!$G$1),0)</f>
        <v>0</v>
      </c>
    </row>
    <row r="8" spans="1:4" ht="15" x14ac:dyDescent="0.2">
      <c r="A8" s="52"/>
      <c r="B8" s="53"/>
      <c r="C8" s="54"/>
      <c r="D8" s="55">
        <f>ROUND((C8*A8)*(1+Totals!$G$1),0)</f>
        <v>0</v>
      </c>
    </row>
    <row r="9" spans="1:4" ht="15" x14ac:dyDescent="0.2">
      <c r="A9" s="52"/>
      <c r="B9" s="53"/>
      <c r="C9" s="54"/>
      <c r="D9" s="55">
        <f>ROUND((C9*A9)*(1+Totals!$G$1),0)</f>
        <v>0</v>
      </c>
    </row>
    <row r="10" spans="1:4" ht="15" x14ac:dyDescent="0.2">
      <c r="A10" s="52"/>
      <c r="B10" s="53"/>
      <c r="C10" s="54"/>
      <c r="D10" s="55">
        <f>ROUND((C10*A10)*(1+Totals!$G$1),0)</f>
        <v>0</v>
      </c>
    </row>
    <row r="11" spans="1:4" ht="15" x14ac:dyDescent="0.2">
      <c r="A11" s="52"/>
      <c r="B11" s="53"/>
      <c r="C11" s="54"/>
      <c r="D11" s="55">
        <f>ROUND((C11*A11)*(1+Totals!$G$1),0)</f>
        <v>0</v>
      </c>
    </row>
    <row r="12" spans="1:4" ht="15" x14ac:dyDescent="0.2">
      <c r="A12" s="52"/>
      <c r="B12" s="53"/>
      <c r="C12" s="54"/>
      <c r="D12" s="55">
        <f>ROUND((C12*A12)*(1+Totals!$G$1),0)</f>
        <v>0</v>
      </c>
    </row>
    <row r="13" spans="1:4" ht="15" x14ac:dyDescent="0.2">
      <c r="A13" s="52"/>
      <c r="B13" s="53"/>
      <c r="C13" s="54"/>
      <c r="D13" s="55">
        <f>ROUND((C13*A13)*(1+Totals!$G$1),0)</f>
        <v>0</v>
      </c>
    </row>
    <row r="14" spans="1:4" ht="15" x14ac:dyDescent="0.2">
      <c r="A14" s="52"/>
      <c r="B14" s="53"/>
      <c r="C14" s="54"/>
      <c r="D14" s="55">
        <f>ROUND((C14*A14)*(1+Totals!$G$1),0)</f>
        <v>0</v>
      </c>
    </row>
    <row r="15" spans="1:4" ht="15" x14ac:dyDescent="0.2">
      <c r="A15" s="52"/>
      <c r="B15" s="53"/>
      <c r="C15" s="54"/>
      <c r="D15" s="55">
        <f>ROUND((C15*A15)*(1+Totals!$G$1),0)</f>
        <v>0</v>
      </c>
    </row>
    <row r="16" spans="1:4" ht="15" x14ac:dyDescent="0.2">
      <c r="A16" s="52"/>
      <c r="B16" s="53"/>
      <c r="C16" s="54"/>
      <c r="D16" s="55">
        <f>ROUND((C16*A16)*(1+Totals!$G$1),0)</f>
        <v>0</v>
      </c>
    </row>
    <row r="17" spans="1:4" ht="15" x14ac:dyDescent="0.2">
      <c r="A17" s="52"/>
      <c r="B17" s="53"/>
      <c r="C17" s="54"/>
      <c r="D17" s="55">
        <f>ROUND((C17*A17)*(1+Totals!$G$1),0)</f>
        <v>0</v>
      </c>
    </row>
    <row r="18" spans="1:4" s="1" customFormat="1" ht="18" x14ac:dyDescent="0.25">
      <c r="A18" s="56"/>
      <c r="B18" s="56"/>
      <c r="C18" s="57" t="s">
        <v>3</v>
      </c>
      <c r="D18" s="58">
        <f>SUM(D6:D17)</f>
        <v>0</v>
      </c>
    </row>
  </sheetData>
  <sheetProtection algorithmName="SHA-512" hashValue="A+aeewMWBL1yJOBRMcBE9exUpXtDBVLxgsSPnvZs2xjsM4kFuE39K+fJ03JfERfseqxSqj/lHw4UHNkX5xuH+A==" saltValue="NM3+GSQGluML/d5EhyY7Gg==" spinCount="100000" sheet="1" formatCells="0" formatColumns="0" formatRows="0" insertRows="0" deleteRows="0" sort="0"/>
  <mergeCells count="1">
    <mergeCell ref="C2:D3"/>
  </mergeCells>
  <pageMargins left="1" right="1" top="1" bottom="1" header="0.5" footer="0.5"/>
  <pageSetup scale="87" orientation="landscape" horizontalDpi="300" verticalDpi="300" r:id="rId1"/>
  <headerFooter alignWithMargins="0">
    <oddFooter>&amp;L&amp;F&amp;C&amp;A&amp;R&amp;D, &amp;T</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2">
    <pageSetUpPr fitToPage="1"/>
  </sheetPr>
  <dimension ref="A1:E19"/>
  <sheetViews>
    <sheetView showGridLines="0" zoomScale="85" zoomScaleNormal="85" zoomScaleSheetLayoutView="75" workbookViewId="0">
      <pane ySplit="7" topLeftCell="A8" activePane="bottomLeft" state="frozen"/>
      <selection pane="bottomLeft" activeCell="D7" sqref="D7"/>
    </sheetView>
  </sheetViews>
  <sheetFormatPr defaultColWidth="8.85546875" defaultRowHeight="12.75" x14ac:dyDescent="0.2"/>
  <cols>
    <col min="1" max="1" width="23.5703125" style="28" customWidth="1"/>
    <col min="2" max="2" width="16.140625" style="28" customWidth="1"/>
    <col min="3" max="3" width="80.7109375" style="28" customWidth="1"/>
    <col min="4" max="4" width="22.28515625" style="28" bestFit="1" customWidth="1"/>
    <col min="5" max="5" width="20.42578125" style="28" customWidth="1"/>
    <col min="6" max="16384" width="8.85546875" style="28"/>
  </cols>
  <sheetData>
    <row r="1" spans="1:5" ht="22.5" customHeight="1" x14ac:dyDescent="0.25">
      <c r="A1" s="27" t="str">
        <f>'122 - Prof Subs Wages'!A1</f>
        <v>Building</v>
      </c>
      <c r="B1" s="90">
        <f>+TotalsB1</f>
        <v>0</v>
      </c>
      <c r="C1" s="91"/>
    </row>
    <row r="2" spans="1:5" ht="18" x14ac:dyDescent="0.25">
      <c r="A2" s="27" t="str">
        <f>'122 - Prof Subs Wages'!A2</f>
        <v>Grade Level</v>
      </c>
      <c r="B2" s="90">
        <f>+Totals!B2</f>
        <v>0</v>
      </c>
      <c r="C2" s="91"/>
      <c r="D2" s="92" t="s">
        <v>95</v>
      </c>
      <c r="E2" s="92"/>
    </row>
    <row r="3" spans="1:5" ht="36" x14ac:dyDescent="0.25">
      <c r="A3" s="27" t="str">
        <f>'122 - Prof Subs Wages'!A3</f>
        <v>4-Digit Function + Subject</v>
      </c>
      <c r="B3" s="90">
        <f>+Totals!B3</f>
        <v>0</v>
      </c>
      <c r="C3" s="91"/>
      <c r="D3" s="93"/>
      <c r="E3" s="93"/>
    </row>
    <row r="4" spans="1:5" ht="36" customHeight="1" x14ac:dyDescent="0.25">
      <c r="A4" s="29" t="str">
        <f>+Totals!A4</f>
        <v>Name of Staff Member (LN, FN)</v>
      </c>
      <c r="B4" s="90">
        <f>+Totals!B4</f>
        <v>0</v>
      </c>
      <c r="C4" s="91"/>
      <c r="D4" s="30"/>
      <c r="E4" s="30"/>
    </row>
    <row r="5" spans="1:5" s="6" customFormat="1" ht="54" x14ac:dyDescent="0.25">
      <c r="A5" s="31" t="s">
        <v>63</v>
      </c>
      <c r="B5" s="31" t="s">
        <v>70</v>
      </c>
      <c r="C5" s="31" t="s">
        <v>0</v>
      </c>
      <c r="D5" s="32" t="s">
        <v>121</v>
      </c>
      <c r="E5" s="32" t="s">
        <v>2</v>
      </c>
    </row>
    <row r="6" spans="1:5" ht="15" x14ac:dyDescent="0.2">
      <c r="A6" s="33"/>
      <c r="B6" s="33"/>
      <c r="C6" s="34" t="s">
        <v>59</v>
      </c>
      <c r="D6" s="35"/>
      <c r="E6" s="36"/>
    </row>
    <row r="7" spans="1:5" ht="15" x14ac:dyDescent="0.2">
      <c r="A7" s="34">
        <v>3</v>
      </c>
      <c r="B7" s="34">
        <v>1</v>
      </c>
      <c r="C7" s="37" t="s">
        <v>60</v>
      </c>
      <c r="D7" s="38">
        <f>13.1*1.5</f>
        <v>19.649999999999999</v>
      </c>
      <c r="E7" s="38">
        <f>ROUNDUP(A7*B7*D7,0)</f>
        <v>59</v>
      </c>
    </row>
    <row r="8" spans="1:5" ht="15" x14ac:dyDescent="0.2">
      <c r="A8" s="39"/>
      <c r="B8" s="39"/>
      <c r="C8" s="40"/>
      <c r="D8" s="41"/>
      <c r="E8" s="42">
        <f t="shared" ref="E8:E18" si="0">ROUNDUP(A8*B8*D8,0)</f>
        <v>0</v>
      </c>
    </row>
    <row r="9" spans="1:5" ht="15" x14ac:dyDescent="0.2">
      <c r="A9" s="39"/>
      <c r="B9" s="39"/>
      <c r="C9" s="40"/>
      <c r="D9" s="41"/>
      <c r="E9" s="42">
        <f t="shared" si="0"/>
        <v>0</v>
      </c>
    </row>
    <row r="10" spans="1:5" ht="15" x14ac:dyDescent="0.2">
      <c r="A10" s="39"/>
      <c r="B10" s="39"/>
      <c r="C10" s="40"/>
      <c r="D10" s="41"/>
      <c r="E10" s="42">
        <f t="shared" si="0"/>
        <v>0</v>
      </c>
    </row>
    <row r="11" spans="1:5" ht="15" x14ac:dyDescent="0.2">
      <c r="A11" s="39"/>
      <c r="B11" s="39"/>
      <c r="C11" s="40"/>
      <c r="D11" s="41"/>
      <c r="E11" s="42">
        <f t="shared" si="0"/>
        <v>0</v>
      </c>
    </row>
    <row r="12" spans="1:5" ht="15" x14ac:dyDescent="0.2">
      <c r="A12" s="39"/>
      <c r="B12" s="39"/>
      <c r="C12" s="40"/>
      <c r="D12" s="41"/>
      <c r="E12" s="42">
        <f t="shared" si="0"/>
        <v>0</v>
      </c>
    </row>
    <row r="13" spans="1:5" ht="15" x14ac:dyDescent="0.2">
      <c r="A13" s="39"/>
      <c r="B13" s="39"/>
      <c r="C13" s="40"/>
      <c r="D13" s="41"/>
      <c r="E13" s="42">
        <f t="shared" si="0"/>
        <v>0</v>
      </c>
    </row>
    <row r="14" spans="1:5" ht="15" x14ac:dyDescent="0.2">
      <c r="A14" s="39"/>
      <c r="B14" s="39"/>
      <c r="C14" s="40"/>
      <c r="D14" s="41"/>
      <c r="E14" s="42">
        <f t="shared" si="0"/>
        <v>0</v>
      </c>
    </row>
    <row r="15" spans="1:5" ht="15" x14ac:dyDescent="0.2">
      <c r="A15" s="39"/>
      <c r="B15" s="39"/>
      <c r="C15" s="40"/>
      <c r="D15" s="41"/>
      <c r="E15" s="42">
        <f t="shared" si="0"/>
        <v>0</v>
      </c>
    </row>
    <row r="16" spans="1:5" ht="15" x14ac:dyDescent="0.2">
      <c r="A16" s="39"/>
      <c r="B16" s="39"/>
      <c r="C16" s="40"/>
      <c r="D16" s="41"/>
      <c r="E16" s="42">
        <f t="shared" si="0"/>
        <v>0</v>
      </c>
    </row>
    <row r="17" spans="1:5" ht="15" x14ac:dyDescent="0.2">
      <c r="A17" s="39"/>
      <c r="B17" s="39"/>
      <c r="C17" s="40"/>
      <c r="D17" s="41"/>
      <c r="E17" s="42">
        <f t="shared" si="0"/>
        <v>0</v>
      </c>
    </row>
    <row r="18" spans="1:5" ht="15" x14ac:dyDescent="0.2">
      <c r="A18" s="39"/>
      <c r="B18" s="39"/>
      <c r="C18" s="40"/>
      <c r="D18" s="41"/>
      <c r="E18" s="42">
        <f t="shared" si="0"/>
        <v>0</v>
      </c>
    </row>
    <row r="19" spans="1:5" s="6" customFormat="1" ht="18" x14ac:dyDescent="0.25">
      <c r="A19" s="43"/>
      <c r="B19" s="43"/>
      <c r="C19" s="43"/>
      <c r="D19" s="44" t="s">
        <v>3</v>
      </c>
      <c r="E19" s="45">
        <f>SUM(E8:E18)</f>
        <v>0</v>
      </c>
    </row>
  </sheetData>
  <sheetProtection algorithmName="SHA-512" hashValue="z3uTVwOtm9fiFgf1NUJqiaXdIp+Y1lKi5az3YbmnZ06AUxe5nkgHOV5ANhOA4fbBVUBNNpUNXYamBQNJEEY3hQ==" saltValue="4Zrd5IJjbE9PtULbP++b2w==" spinCount="100000" sheet="1" formatCells="0" insertRows="0" deleteRows="0" sort="0"/>
  <mergeCells count="5">
    <mergeCell ref="B1:C1"/>
    <mergeCell ref="B2:C2"/>
    <mergeCell ref="D2:E3"/>
    <mergeCell ref="B3:C3"/>
    <mergeCell ref="B4:C4"/>
  </mergeCells>
  <pageMargins left="1" right="1" top="1" bottom="1" header="0.5" footer="0.5"/>
  <pageSetup scale="87" orientation="landscape" horizontalDpi="300" verticalDpi="300" r:id="rId1"/>
  <headerFooter alignWithMargins="0">
    <oddFooter>&amp;L&amp;F&amp;C&amp;A&amp;R&amp;D,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2</vt:i4>
      </vt:variant>
    </vt:vector>
  </HeadingPairs>
  <TitlesOfParts>
    <vt:vector size="87" baseType="lpstr">
      <vt:lpstr>Totals</vt:lpstr>
      <vt:lpstr>sal-ben</vt:lpstr>
      <vt:lpstr>122 - Prof Subs Wages</vt:lpstr>
      <vt:lpstr>123 - Prof Overtime Wages</vt:lpstr>
      <vt:lpstr>142 - HRA Sub Wages</vt:lpstr>
      <vt:lpstr>143 - HRA OT Wages</vt:lpstr>
      <vt:lpstr>151 - Tax Collector Commissions</vt:lpstr>
      <vt:lpstr>152 - Office-Clerical Sub Wages</vt:lpstr>
      <vt:lpstr>153 - Office-Clerical OT Wages</vt:lpstr>
      <vt:lpstr>162 - Custodian Sub Wages</vt:lpstr>
      <vt:lpstr>163 - Custodian OT Wages</vt:lpstr>
      <vt:lpstr>183 - SPO OT Wages</vt:lpstr>
      <vt:lpstr>192 - Aide Sub Wages</vt:lpstr>
      <vt:lpstr>193 - Aide Overtime Wages</vt:lpstr>
      <vt:lpstr>240 - Tuition Expense</vt:lpstr>
      <vt:lpstr>310 - Official-Admin Svcs</vt:lpstr>
      <vt:lpstr>322 - Prof Ed Svcs - IUs</vt:lpstr>
      <vt:lpstr>323-Prof Ed Svcs-Oth Ed Agency</vt:lpstr>
      <vt:lpstr>329 - Prof Ednl Svcs - Oth</vt:lpstr>
      <vt:lpstr>330 - Other Prof Svcs</vt:lpstr>
      <vt:lpstr>348 - Technology Services</vt:lpstr>
      <vt:lpstr>349 - Other Technical Svcs</vt:lpstr>
      <vt:lpstr>350-Security Safety Svcs</vt:lpstr>
      <vt:lpstr>360-Employee Trng &amp; Dev</vt:lpstr>
      <vt:lpstr>390 - Oth Purch Prof &amp; Tec Svcs</vt:lpstr>
      <vt:lpstr>410 - Cleaning Svcs</vt:lpstr>
      <vt:lpstr>411 - Disposal Svcs</vt:lpstr>
      <vt:lpstr>412 - Snow Plow Svcs</vt:lpstr>
      <vt:lpstr>413 - Custodial Svcs</vt:lpstr>
      <vt:lpstr>414 - Lawn Care Svcs</vt:lpstr>
      <vt:lpstr>424 - Water-Sewage</vt:lpstr>
      <vt:lpstr>431 - Repairs &amp; Maint of Bldg</vt:lpstr>
      <vt:lpstr>432 - Repairs &amp; Maint of Equip</vt:lpstr>
      <vt:lpstr>433 - Repairs &amp; Maint of Veh</vt:lpstr>
      <vt:lpstr>438-Maint,Repair Sys,Eq,Infra</vt:lpstr>
      <vt:lpstr>442 - Rental of Equipment</vt:lpstr>
      <vt:lpstr>444 - Rental of Vehicles</vt:lpstr>
      <vt:lpstr>448 - Lease-Rental HW&amp;Rel Tech</vt:lpstr>
      <vt:lpstr>449 - Other Rentals</vt:lpstr>
      <vt:lpstr>513 - Field Trips</vt:lpstr>
      <vt:lpstr>516 - Trans Svcs from IU</vt:lpstr>
      <vt:lpstr>522 - Auto Insurance</vt:lpstr>
      <vt:lpstr>525 - Bonding Insurance</vt:lpstr>
      <vt:lpstr>529 - Other Insurance</vt:lpstr>
      <vt:lpstr>530 - Communications</vt:lpstr>
      <vt:lpstr>538 - Transport-Telecom Svcs</vt:lpstr>
      <vt:lpstr>549 - Advertising</vt:lpstr>
      <vt:lpstr>550 - Printing and Binding</vt:lpstr>
      <vt:lpstr>561 - Tuition to Other PA Sch</vt:lpstr>
      <vt:lpstr>562 - Tuition to PA Charter Sch</vt:lpstr>
      <vt:lpstr>563 - Tuition to Nonpublic Sch</vt:lpstr>
      <vt:lpstr>564 - Tuition to AVTS</vt:lpstr>
      <vt:lpstr>566 - Tui-Higher Ed &amp; Technl</vt:lpstr>
      <vt:lpstr>567 - Tuition to Appr Priv Sch</vt:lpstr>
      <vt:lpstr>568 - Tuition to PRRI &amp; Det Ctr</vt:lpstr>
      <vt:lpstr>569 - Tuition - Other</vt:lpstr>
      <vt:lpstr>580 - Travel</vt:lpstr>
      <vt:lpstr>591 - Misc Purch Svcs</vt:lpstr>
      <vt:lpstr>594-IU Pmts by WH-Spec Classes</vt:lpstr>
      <vt:lpstr>595 - IU Payments by WH</vt:lpstr>
      <vt:lpstr>599 - Other Misc Purch Svcs</vt:lpstr>
      <vt:lpstr>610 - General Supplies</vt:lpstr>
      <vt:lpstr>631 - Student Meals</vt:lpstr>
      <vt:lpstr>634 - Snacks</vt:lpstr>
      <vt:lpstr>635 - MealsRefreshments</vt:lpstr>
      <vt:lpstr>640 - Books &amp; Periodicals</vt:lpstr>
      <vt:lpstr>650 - Supplies &amp; Fees-Tech Rel</vt:lpstr>
      <vt:lpstr>752 - Capital Eq - OrigAdd</vt:lpstr>
      <vt:lpstr>756 - Cap Tech Hdwe &amp; Eq-ORIG </vt:lpstr>
      <vt:lpstr>758 - Cap Tech Software - ORIG</vt:lpstr>
      <vt:lpstr>762 - Capital Equipment Repl</vt:lpstr>
      <vt:lpstr>766 - Cap Tech Hdwe&amp;Eq-REPLACE</vt:lpstr>
      <vt:lpstr>768 - Capital Tech Eq Repl</vt:lpstr>
      <vt:lpstr>810 - Dues and Fees</vt:lpstr>
      <vt:lpstr>820 - Claims &amp; Judgments</vt:lpstr>
      <vt:lpstr>834 - Interest-Leases</vt:lpstr>
      <vt:lpstr>840 - Contingency</vt:lpstr>
      <vt:lpstr>860 - Grants to Munis &amp; CSOs</vt:lpstr>
      <vt:lpstr>891 - Miscellaneous</vt:lpstr>
      <vt:lpstr>893 - Scholarships</vt:lpstr>
      <vt:lpstr>894-Student Conferences &amp; Fees</vt:lpstr>
      <vt:lpstr>913 - Leases - Principal Pmts</vt:lpstr>
      <vt:lpstr>932 - Capital Reserve Funds</vt:lpstr>
      <vt:lpstr>939 - Other Fund Transfers</vt:lpstr>
      <vt:lpstr>990 - Misc Other Uses of Funds</vt:lpstr>
      <vt:lpstr>Totals!Print_Area</vt:lpstr>
      <vt:lpstr>TotalsB1</vt:lpstr>
    </vt:vector>
  </TitlesOfParts>
  <Company>CASD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Augustine</dc:creator>
  <cp:lastModifiedBy>Jill Francisco</cp:lastModifiedBy>
  <cp:lastPrinted>2018-10-29T19:39:39Z</cp:lastPrinted>
  <dcterms:created xsi:type="dcterms:W3CDTF">2000-11-01T00:11:29Z</dcterms:created>
  <dcterms:modified xsi:type="dcterms:W3CDTF">2025-10-08T15:02:32Z</dcterms:modified>
</cp:coreProperties>
</file>